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280" tabRatio="719" firstSheet="1" activeTab="1"/>
  </bookViews>
  <sheets>
    <sheet name="Income statement" sheetId="1" r:id="rId1"/>
    <sheet name="Balance sheet" sheetId="2" r:id="rId2"/>
    <sheet name="Statement of changes in equity" sheetId="3" r:id="rId3"/>
    <sheet name="Cash flow statement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<sst xmlns="http://schemas.openxmlformats.org/spreadsheetml/2006/main" count="188" uniqueCount="147">
  <si>
    <t>Yeo Aik Resources Berhad</t>
  </si>
  <si>
    <t>(Company Number : 459789-X)</t>
  </si>
  <si>
    <t>UNAUDITED CONDENSED CONSOLIDATED INCOME STATEMENT</t>
  </si>
  <si>
    <t>INDIVIDUAL QUARTER</t>
  </si>
  <si>
    <t>CUMULATIVE QUARTER</t>
  </si>
  <si>
    <t>CURRENT</t>
  </si>
  <si>
    <t>PRECEDING</t>
  </si>
  <si>
    <t>YEAR</t>
  </si>
  <si>
    <t>QUARTER</t>
  </si>
  <si>
    <t>CORRESPONDING</t>
  </si>
  <si>
    <t>TO-DATE</t>
  </si>
  <si>
    <t>PERIOD</t>
  </si>
  <si>
    <t>30/4/2005</t>
  </si>
  <si>
    <t>1/8/04-30/4/05</t>
  </si>
  <si>
    <t>RM'000</t>
  </si>
  <si>
    <t>Revenue</t>
  </si>
  <si>
    <t>Gross profit</t>
  </si>
  <si>
    <t>Other operating income</t>
  </si>
  <si>
    <t>Operating expenses</t>
  </si>
  <si>
    <t>Profit from operations</t>
  </si>
  <si>
    <t>Finance costs</t>
  </si>
  <si>
    <t xml:space="preserve">Profit before tax </t>
  </si>
  <si>
    <t>Tax</t>
  </si>
  <si>
    <t>Profit after tax</t>
  </si>
  <si>
    <t>Minority interests</t>
  </si>
  <si>
    <t>Net profit for the period</t>
  </si>
  <si>
    <t>Earnings per share (sen) :</t>
  </si>
  <si>
    <t>- Basic</t>
  </si>
  <si>
    <t>- Diluted</t>
  </si>
  <si>
    <t>N/A</t>
  </si>
  <si>
    <t>Dividend per share (sen)</t>
  </si>
  <si>
    <t>AS AT</t>
  </si>
  <si>
    <t xml:space="preserve">Balance sheet </t>
  </si>
  <si>
    <t>Net Change</t>
  </si>
  <si>
    <t>ENDED</t>
  </si>
  <si>
    <t>ASSETS</t>
  </si>
  <si>
    <t>Property, plant and equipment</t>
  </si>
  <si>
    <t>Amount due from subsidiaries</t>
  </si>
  <si>
    <t>Deferred tax assets</t>
  </si>
  <si>
    <t>CURRENT ASSETS</t>
  </si>
  <si>
    <t>Inventories</t>
  </si>
  <si>
    <t>Trade and other receivables</t>
  </si>
  <si>
    <t>Amount due from holding holding coy</t>
  </si>
  <si>
    <t>Amount due from  ultimate holding company</t>
  </si>
  <si>
    <t>Amount due from related companies</t>
  </si>
  <si>
    <t>Cash and cash equivalents</t>
  </si>
  <si>
    <t>Tax recoverable</t>
  </si>
  <si>
    <t>CURRENT LIABILITIES</t>
  </si>
  <si>
    <t>Trade and other payables</t>
  </si>
  <si>
    <t xml:space="preserve">Borrowings </t>
  </si>
  <si>
    <t>Secured creditors</t>
  </si>
  <si>
    <t>Amount due to immediate holding coy</t>
  </si>
  <si>
    <t>Amount due to subsidiaries</t>
  </si>
  <si>
    <t>Amount due to related companies</t>
  </si>
  <si>
    <t>Dividend payable</t>
  </si>
  <si>
    <t>Taxation</t>
  </si>
  <si>
    <t>NET CURRENT ASSETS</t>
  </si>
  <si>
    <t>Share capital</t>
  </si>
  <si>
    <t>Share premium</t>
  </si>
  <si>
    <t>Negative goodwill</t>
  </si>
  <si>
    <t>LONG TERM AND DEFERRED LIABILITIES</t>
  </si>
  <si>
    <t>Borrowings</t>
  </si>
  <si>
    <t>Other payables</t>
  </si>
  <si>
    <t>Amount due to ultimate holding coy</t>
  </si>
  <si>
    <t>(The Condensed Consolidated Balance Sheet should be read in conjunction with the Annual Financial</t>
  </si>
  <si>
    <t>Report for the year ended 31 July 2004.)</t>
  </si>
  <si>
    <t>Condensed Consolidated Statements of Changes in Equity</t>
  </si>
  <si>
    <t>(The figures have not been audited)</t>
  </si>
  <si>
    <t>Share</t>
  </si>
  <si>
    <t>Reserve on</t>
  </si>
  <si>
    <t>Retained</t>
  </si>
  <si>
    <t>capital</t>
  </si>
  <si>
    <t>premium</t>
  </si>
  <si>
    <t>consolidation</t>
  </si>
  <si>
    <t>profits</t>
  </si>
  <si>
    <t>Total</t>
  </si>
  <si>
    <t>Bonus issues</t>
  </si>
  <si>
    <t>Special issues</t>
  </si>
  <si>
    <t xml:space="preserve">Less : Dividend </t>
  </si>
  <si>
    <t>Net profit during the Quarter</t>
  </si>
  <si>
    <t xml:space="preserve">Condensed Consolidated Cash Flow Statements </t>
  </si>
  <si>
    <t>For The</t>
  </si>
  <si>
    <t>Preceding</t>
  </si>
  <si>
    <t>30/04/2005</t>
  </si>
  <si>
    <t>ended</t>
  </si>
  <si>
    <t>Adjustments for non-cash flow items :-</t>
  </si>
  <si>
    <t>Depreciation</t>
  </si>
  <si>
    <t>Gain on disposal on property, plant and equipment</t>
  </si>
  <si>
    <t>Interest expenses</t>
  </si>
  <si>
    <t>Interest income</t>
  </si>
  <si>
    <t>Amortisation of negative goodwill</t>
  </si>
  <si>
    <t>Operating profit before changes in working capital</t>
  </si>
  <si>
    <t>Changes in working capital :-</t>
  </si>
  <si>
    <t>Net change in current assets</t>
  </si>
  <si>
    <t>Net change in current liabilities</t>
  </si>
  <si>
    <t>Dividend paid</t>
  </si>
  <si>
    <t>Income tax paid</t>
  </si>
  <si>
    <t>Investing activities</t>
  </si>
  <si>
    <t>Withdrawal of REPO</t>
  </si>
  <si>
    <t>Purchase of property, plant &amp; equipment</t>
  </si>
  <si>
    <t>Proceed from disposal of property, plant &amp; equipment</t>
  </si>
  <si>
    <t>Financing activities</t>
  </si>
  <si>
    <t>Issue of new shares-Public issue</t>
  </si>
  <si>
    <t>Listing expenses</t>
  </si>
  <si>
    <t>Interest paid</t>
  </si>
  <si>
    <t>Term loan &amp; other borrowings</t>
  </si>
  <si>
    <t>Proceeds from issuance of shares</t>
  </si>
  <si>
    <t>Net change in cash &amp; cash equivalents</t>
  </si>
  <si>
    <t xml:space="preserve"> </t>
  </si>
  <si>
    <t>Cash &amp; cash equivalents at beginning of period</t>
  </si>
  <si>
    <t>Cash &amp; cash equivalents at end of period</t>
  </si>
  <si>
    <t>Cash &amp; cash equivalents at end of period comprise :</t>
  </si>
  <si>
    <t>Cash, Bank Balances and Deposits - General Accounts</t>
  </si>
  <si>
    <t>Fixed deposits pledged with licensed bank</t>
  </si>
  <si>
    <t>Bank Overdrafts</t>
  </si>
  <si>
    <t>Total Cash, Bank Balances and Deposits</t>
  </si>
  <si>
    <t>collateral for banking facilities.</t>
  </si>
  <si>
    <t>1/8/05-30/4/06</t>
  </si>
  <si>
    <t>Balance at 1/2/2006</t>
  </si>
  <si>
    <t>As At Quarter Ended 30 April 2006</t>
  </si>
  <si>
    <t>FINANCIAL</t>
  </si>
  <si>
    <t>YEAR ENDED</t>
  </si>
  <si>
    <t>31/7/2005</t>
  </si>
  <si>
    <t>30/04/2006</t>
  </si>
  <si>
    <t>Other investments</t>
  </si>
  <si>
    <t>Research and development costs</t>
  </si>
  <si>
    <t>FINANCED BY:</t>
  </si>
  <si>
    <t>Retained profit</t>
  </si>
  <si>
    <t>Translation reserves</t>
  </si>
  <si>
    <t>Treasury shares</t>
  </si>
  <si>
    <t>Minority interest</t>
  </si>
  <si>
    <t>Amount due to holding company</t>
  </si>
  <si>
    <t>Deferred tax liabilities</t>
  </si>
  <si>
    <t>NET ASSETS PER SHARE</t>
  </si>
  <si>
    <t>Profit before taxation</t>
  </si>
  <si>
    <t>Net cash flows generated from operating activities</t>
  </si>
  <si>
    <t>Placement of pledged deposits with licensed banks</t>
  </si>
  <si>
    <t>Net cash flows used in investing activities</t>
  </si>
  <si>
    <t>Share buyback</t>
  </si>
  <si>
    <t>Translation reserve for investment in subsidiary</t>
  </si>
  <si>
    <t>Net cash flows generated from/(used in) financing activities</t>
  </si>
  <si>
    <t>*RM3.404 million Fixed Deposits (preceding year corresponding is RM3.904million) have been pledged as</t>
  </si>
  <si>
    <t>Translation</t>
  </si>
  <si>
    <t>Treasury</t>
  </si>
  <si>
    <t>reserves</t>
  </si>
  <si>
    <t>shares</t>
  </si>
  <si>
    <t>Foreign exchange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</si>
</sst>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  <numFmt numFmtId="166" formatCode="0_);\(0\)"/>
    <numFmt numFmtId="167" formatCode="_(* #,##0.0_);_(* \(#,##0.0\);_(* &quot;-&quot;??_);_(@_)"/>
    <numFmt numFmtId="168" formatCode="_(* #,##0.000_);_(* \(#,##0.000\);_(* &quot;-&quot;??_);_(@_)"/>
  </numFmts>
  <fonts count="1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ms Rmn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12"/>
      <color indexed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5" fontId="2" fillId="0" borderId="0" xfId="0" applyNumberFormat="1" applyFont="1" applyAlignment="1">
      <alignment horizontal="left"/>
    </xf>
    <xf numFmtId="15" fontId="2" fillId="0" borderId="0" xfId="0" applyNumberFormat="1" applyFont="1" applyAlignment="1" quotePrefix="1">
      <alignment horizontal="left"/>
    </xf>
    <xf numFmtId="0" fontId="2" fillId="0" borderId="0" xfId="0" applyFont="1" applyFill="1" applyAlignment="1">
      <alignment horizontal="center"/>
    </xf>
    <xf numFmtId="164" fontId="2" fillId="0" borderId="1" xfId="15" applyNumberFormat="1" applyFont="1" applyFill="1" applyBorder="1" applyAlignment="1">
      <alignment/>
    </xf>
    <xf numFmtId="164" fontId="2" fillId="0" borderId="0" xfId="15" applyNumberFormat="1" applyFont="1" applyAlignment="1">
      <alignment/>
    </xf>
    <xf numFmtId="164" fontId="2" fillId="0" borderId="0" xfId="15" applyNumberFormat="1" applyFont="1" applyBorder="1" applyAlignment="1">
      <alignment/>
    </xf>
    <xf numFmtId="3" fontId="2" fillId="0" borderId="0" xfId="0" applyNumberFormat="1" applyFont="1" applyAlignment="1">
      <alignment horizontal="left"/>
    </xf>
    <xf numFmtId="164" fontId="2" fillId="0" borderId="2" xfId="15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164" fontId="2" fillId="0" borderId="2" xfId="15" applyNumberFormat="1" applyFont="1" applyBorder="1" applyAlignment="1">
      <alignment horizontal="right"/>
    </xf>
    <xf numFmtId="164" fontId="2" fillId="0" borderId="1" xfId="15" applyNumberFormat="1" applyFont="1" applyBorder="1" applyAlignment="1">
      <alignment/>
    </xf>
    <xf numFmtId="0" fontId="2" fillId="0" borderId="0" xfId="0" applyFont="1" applyAlignment="1" quotePrefix="1">
      <alignment/>
    </xf>
    <xf numFmtId="43" fontId="2" fillId="0" borderId="0" xfId="15" applyNumberFormat="1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0" xfId="15" applyNumberFormat="1" applyFont="1" applyBorder="1" applyAlignment="1">
      <alignment horizontal="right"/>
    </xf>
    <xf numFmtId="164" fontId="2" fillId="0" borderId="0" xfId="15" applyNumberFormat="1" applyFont="1" applyAlignment="1">
      <alignment horizontal="right"/>
    </xf>
    <xf numFmtId="43" fontId="2" fillId="0" borderId="0" xfId="15" applyFont="1" applyAlignment="1">
      <alignment horizontal="right"/>
    </xf>
    <xf numFmtId="43" fontId="2" fillId="0" borderId="0" xfId="15" applyFont="1" applyBorder="1" applyAlignment="1">
      <alignment horizontal="right"/>
    </xf>
    <xf numFmtId="43" fontId="2" fillId="0" borderId="0" xfId="15" applyFont="1" applyBorder="1" applyAlignment="1">
      <alignment horizontal="center"/>
    </xf>
    <xf numFmtId="164" fontId="2" fillId="0" borderId="0" xfId="15" applyNumberFormat="1" applyFont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164" fontId="3" fillId="0" borderId="0" xfId="15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/>
    </xf>
    <xf numFmtId="164" fontId="4" fillId="0" borderId="3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164" fontId="4" fillId="0" borderId="4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4" fillId="0" borderId="5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164" fontId="4" fillId="0" borderId="2" xfId="0" applyNumberFormat="1" applyFont="1" applyFill="1" applyBorder="1" applyAlignment="1">
      <alignment/>
    </xf>
    <xf numFmtId="164" fontId="4" fillId="0" borderId="0" xfId="15" applyNumberFormat="1" applyFont="1" applyFill="1" applyAlignment="1">
      <alignment/>
    </xf>
    <xf numFmtId="164" fontId="3" fillId="0" borderId="6" xfId="0" applyNumberFormat="1" applyFont="1" applyFill="1" applyBorder="1" applyAlignment="1">
      <alignment/>
    </xf>
    <xf numFmtId="37" fontId="4" fillId="0" borderId="0" xfId="20" applyNumberFormat="1" applyFont="1" applyFill="1" applyAlignment="1">
      <alignment/>
      <protection/>
    </xf>
    <xf numFmtId="164" fontId="4" fillId="0" borderId="0" xfId="15" applyNumberFormat="1" applyFont="1" applyFill="1" applyBorder="1" applyAlignment="1">
      <alignment/>
    </xf>
    <xf numFmtId="164" fontId="4" fillId="0" borderId="7" xfId="0" applyNumberFormat="1" applyFont="1" applyFill="1" applyBorder="1" applyAlignment="1">
      <alignment/>
    </xf>
    <xf numFmtId="164" fontId="4" fillId="0" borderId="8" xfId="0" applyNumberFormat="1" applyFont="1" applyFill="1" applyBorder="1" applyAlignment="1">
      <alignment/>
    </xf>
    <xf numFmtId="164" fontId="3" fillId="0" borderId="6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43" fontId="4" fillId="0" borderId="0" xfId="15" applyNumberFormat="1" applyFont="1" applyFill="1" applyAlignment="1">
      <alignment/>
    </xf>
    <xf numFmtId="43" fontId="3" fillId="0" borderId="0" xfId="15" applyFont="1" applyFill="1" applyBorder="1" applyAlignment="1">
      <alignment/>
    </xf>
    <xf numFmtId="0" fontId="4" fillId="0" borderId="0" xfId="20" applyFont="1" applyFill="1" applyAlignment="1">
      <alignment/>
      <protection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37" fontId="6" fillId="0" borderId="0" xfId="19" applyFont="1" applyFill="1" applyAlignment="1">
      <alignment horizontal="centerContinuous"/>
      <protection/>
    </xf>
    <xf numFmtId="37" fontId="7" fillId="0" borderId="0" xfId="19" applyFont="1" applyFill="1" applyAlignment="1">
      <alignment/>
      <protection/>
    </xf>
    <xf numFmtId="0" fontId="6" fillId="0" borderId="0" xfId="0" applyFont="1" applyAlignment="1">
      <alignment/>
    </xf>
    <xf numFmtId="37" fontId="7" fillId="0" borderId="0" xfId="19" applyFont="1" applyFill="1" applyAlignment="1">
      <alignment horizontal="center"/>
      <protection/>
    </xf>
    <xf numFmtId="166" fontId="7" fillId="0" borderId="0" xfId="19" applyNumberFormat="1" applyFont="1" applyFill="1" applyAlignment="1">
      <alignment horizontal="center"/>
      <protection/>
    </xf>
    <xf numFmtId="37" fontId="9" fillId="0" borderId="0" xfId="19" applyFont="1" applyFill="1" applyAlignment="1">
      <alignment/>
      <protection/>
    </xf>
    <xf numFmtId="37" fontId="7" fillId="0" borderId="2" xfId="19" applyFont="1" applyFill="1" applyBorder="1" applyAlignment="1">
      <alignment horizontal="center"/>
      <protection/>
    </xf>
    <xf numFmtId="37" fontId="7" fillId="0" borderId="0" xfId="19" applyFont="1" applyFill="1" applyBorder="1" applyAlignment="1">
      <alignment horizontal="center"/>
      <protection/>
    </xf>
    <xf numFmtId="37" fontId="4" fillId="0" borderId="0" xfId="19" applyFont="1" applyFill="1" applyAlignment="1">
      <alignment/>
      <protection/>
    </xf>
    <xf numFmtId="164" fontId="7" fillId="0" borderId="0" xfId="19" applyNumberFormat="1" applyFont="1" applyFill="1" applyAlignment="1">
      <alignment horizontal="center"/>
      <protection/>
    </xf>
    <xf numFmtId="37" fontId="7" fillId="0" borderId="0" xfId="19" applyFont="1" applyFill="1" applyBorder="1" applyAlignment="1" quotePrefix="1">
      <alignment horizontal="center"/>
      <protection/>
    </xf>
    <xf numFmtId="164" fontId="7" fillId="0" borderId="0" xfId="15" applyNumberFormat="1" applyFont="1" applyFill="1" applyAlignment="1">
      <alignment/>
    </xf>
    <xf numFmtId="37" fontId="7" fillId="0" borderId="0" xfId="19" applyFont="1" applyFill="1" applyAlignment="1" quotePrefix="1">
      <alignment/>
      <protection/>
    </xf>
    <xf numFmtId="37" fontId="7" fillId="0" borderId="0" xfId="19" applyFont="1" applyFill="1" applyAlignment="1">
      <alignment horizontal="left"/>
      <protection/>
    </xf>
    <xf numFmtId="0" fontId="7" fillId="0" borderId="0" xfId="0" applyFont="1" applyAlignment="1">
      <alignment/>
    </xf>
    <xf numFmtId="164" fontId="7" fillId="0" borderId="2" xfId="15" applyNumberFormat="1" applyFont="1" applyBorder="1" applyAlignment="1">
      <alignment/>
    </xf>
    <xf numFmtId="37" fontId="10" fillId="0" borderId="0" xfId="19" applyFont="1" applyFill="1" applyAlignment="1">
      <alignment horizontal="center"/>
      <protection/>
    </xf>
    <xf numFmtId="37" fontId="10" fillId="0" borderId="0" xfId="19" applyFont="1" applyFill="1" applyBorder="1" applyAlignment="1">
      <alignment horizontal="center"/>
      <protection/>
    </xf>
    <xf numFmtId="37" fontId="7" fillId="0" borderId="6" xfId="0" applyNumberFormat="1" applyFont="1" applyBorder="1" applyAlignment="1">
      <alignment/>
    </xf>
    <xf numFmtId="0" fontId="6" fillId="0" borderId="0" xfId="0" applyFont="1" applyAlignment="1">
      <alignment horizontal="left"/>
    </xf>
    <xf numFmtId="37" fontId="9" fillId="0" borderId="0" xfId="19" applyFont="1" applyFill="1" applyAlignment="1" quotePrefix="1">
      <alignment/>
      <protection/>
    </xf>
    <xf numFmtId="166" fontId="7" fillId="0" borderId="0" xfId="19" applyNumberFormat="1" applyFont="1" applyFill="1" applyBorder="1" applyAlignment="1">
      <alignment horizontal="center"/>
      <protection/>
    </xf>
    <xf numFmtId="37" fontId="7" fillId="0" borderId="0" xfId="19" applyFont="1" applyFill="1" applyBorder="1" applyAlignment="1">
      <alignment/>
      <protection/>
    </xf>
    <xf numFmtId="43" fontId="7" fillId="0" borderId="0" xfId="15" applyFont="1" applyFill="1" applyAlignment="1">
      <alignment/>
    </xf>
    <xf numFmtId="37" fontId="7" fillId="0" borderId="0" xfId="15" applyNumberFormat="1" applyFont="1" applyFill="1" applyAlignment="1">
      <alignment/>
    </xf>
    <xf numFmtId="37" fontId="7" fillId="0" borderId="2" xfId="19" applyFont="1" applyFill="1" applyBorder="1" applyAlignment="1">
      <alignment/>
      <protection/>
    </xf>
    <xf numFmtId="37" fontId="7" fillId="0" borderId="0" xfId="0" applyNumberFormat="1" applyFont="1" applyAlignment="1">
      <alignment/>
    </xf>
    <xf numFmtId="37" fontId="7" fillId="0" borderId="6" xfId="19" applyFont="1" applyFill="1" applyBorder="1" applyAlignment="1">
      <alignment/>
      <protection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64" fontId="3" fillId="0" borderId="0" xfId="15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20" applyFont="1" applyFill="1" applyAlignment="1">
      <alignment horizontal="centerContinuous"/>
      <protection/>
    </xf>
    <xf numFmtId="166" fontId="4" fillId="0" borderId="0" xfId="20" applyNumberFormat="1" applyFont="1" applyFill="1" applyAlignment="1">
      <alignment horizontal="centerContinuous"/>
      <protection/>
    </xf>
    <xf numFmtId="37" fontId="4" fillId="0" borderId="0" xfId="0" applyNumberFormat="1" applyFont="1" applyFill="1" applyAlignment="1">
      <alignment horizontal="center"/>
    </xf>
    <xf numFmtId="37" fontId="4" fillId="0" borderId="0" xfId="20" applyNumberFormat="1" applyFont="1" applyFill="1" applyAlignment="1">
      <alignment horizontal="left"/>
      <protection/>
    </xf>
    <xf numFmtId="37" fontId="3" fillId="0" borderId="0" xfId="20" applyNumberFormat="1" applyFont="1" applyFill="1" applyBorder="1" applyAlignment="1">
      <alignment horizontal="center"/>
      <protection/>
    </xf>
    <xf numFmtId="37" fontId="4" fillId="0" borderId="0" xfId="20" applyNumberFormat="1" applyFont="1" applyFill="1" applyBorder="1" applyAlignment="1">
      <alignment horizontal="center"/>
      <protection/>
    </xf>
    <xf numFmtId="37" fontId="4" fillId="0" borderId="0" xfId="20" applyNumberFormat="1" applyFont="1" applyFill="1" applyBorder="1" applyAlignment="1">
      <alignment horizontal="centerContinuous"/>
      <protection/>
    </xf>
    <xf numFmtId="0" fontId="4" fillId="0" borderId="0" xfId="20" applyFont="1" applyFill="1" applyBorder="1" applyAlignment="1">
      <alignment horizontal="centerContinuous"/>
      <protection/>
    </xf>
    <xf numFmtId="0" fontId="4" fillId="0" borderId="0" xfId="20" applyFont="1" applyFill="1" applyBorder="1" applyAlignment="1">
      <alignment horizontal="center"/>
      <protection/>
    </xf>
    <xf numFmtId="0" fontId="4" fillId="0" borderId="0" xfId="20" applyFont="1" applyFill="1" applyAlignment="1">
      <alignment horizontal="center"/>
      <protection/>
    </xf>
    <xf numFmtId="164" fontId="4" fillId="0" borderId="0" xfId="15" applyNumberFormat="1" applyFont="1" applyFill="1" applyAlignment="1">
      <alignment/>
    </xf>
    <xf numFmtId="43" fontId="4" fillId="0" borderId="0" xfId="15" applyFont="1" applyFill="1" applyAlignment="1">
      <alignment/>
    </xf>
    <xf numFmtId="37" fontId="4" fillId="0" borderId="2" xfId="20" applyNumberFormat="1" applyFont="1" applyFill="1" applyBorder="1" applyAlignment="1">
      <alignment/>
      <protection/>
    </xf>
    <xf numFmtId="43" fontId="4" fillId="0" borderId="2" xfId="15" applyFont="1" applyFill="1" applyBorder="1" applyAlignment="1">
      <alignment/>
    </xf>
    <xf numFmtId="37" fontId="4" fillId="0" borderId="9" xfId="20" applyNumberFormat="1" applyFont="1" applyFill="1" applyBorder="1" applyAlignment="1">
      <alignment/>
      <protection/>
    </xf>
    <xf numFmtId="37" fontId="4" fillId="0" borderId="0" xfId="15" applyNumberFormat="1" applyFont="1" applyFill="1" applyBorder="1" applyAlignment="1">
      <alignment/>
    </xf>
    <xf numFmtId="37" fontId="4" fillId="0" borderId="2" xfId="15" applyNumberFormat="1" applyFont="1" applyFill="1" applyBorder="1" applyAlignment="1">
      <alignment/>
    </xf>
    <xf numFmtId="37" fontId="4" fillId="0" borderId="9" xfId="15" applyNumberFormat="1" applyFont="1" applyFill="1" applyBorder="1" applyAlignment="1">
      <alignment/>
    </xf>
    <xf numFmtId="37" fontId="4" fillId="0" borderId="0" xfId="15" applyNumberFormat="1" applyFont="1" applyFill="1" applyAlignment="1">
      <alignment/>
    </xf>
    <xf numFmtId="37" fontId="4" fillId="0" borderId="6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37" fontId="4" fillId="0" borderId="2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6" xfId="0" applyNumberFormat="1" applyFont="1" applyFill="1" applyBorder="1" applyAlignment="1">
      <alignment/>
    </xf>
    <xf numFmtId="164" fontId="4" fillId="0" borderId="0" xfId="20" applyNumberFormat="1" applyFont="1" applyFill="1" applyAlignment="1">
      <alignment/>
      <protection/>
    </xf>
    <xf numFmtId="0" fontId="3" fillId="0" borderId="0" xfId="20" applyFont="1" applyFill="1" applyAlignment="1">
      <alignment/>
      <protection/>
    </xf>
    <xf numFmtId="14" fontId="2" fillId="0" borderId="0" xfId="0" applyNumberFormat="1" applyFont="1" applyFill="1" applyAlignment="1">
      <alignment horizontal="center"/>
    </xf>
    <xf numFmtId="43" fontId="4" fillId="0" borderId="10" xfId="15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43" fontId="4" fillId="0" borderId="0" xfId="15" applyFont="1" applyFill="1" applyAlignment="1">
      <alignment/>
    </xf>
    <xf numFmtId="0" fontId="11" fillId="0" borderId="0" xfId="0" applyFont="1" applyAlignment="1">
      <alignment/>
    </xf>
    <xf numFmtId="43" fontId="4" fillId="0" borderId="0" xfId="15" applyFont="1" applyFill="1" applyBorder="1" applyAlignment="1">
      <alignment/>
    </xf>
    <xf numFmtId="14" fontId="3" fillId="0" borderId="0" xfId="0" applyNumberFormat="1" applyFont="1" applyFill="1" applyAlignment="1" quotePrefix="1">
      <alignment horizontal="center"/>
    </xf>
    <xf numFmtId="0" fontId="4" fillId="0" borderId="0" xfId="0" applyFont="1" applyAlignment="1">
      <alignment horizontal="left"/>
    </xf>
    <xf numFmtId="43" fontId="4" fillId="0" borderId="3" xfId="15" applyFont="1" applyFill="1" applyBorder="1" applyAlignment="1">
      <alignment/>
    </xf>
    <xf numFmtId="43" fontId="3" fillId="0" borderId="0" xfId="15" applyFont="1" applyFill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S, P&amp;L - Dec 99" xfId="19"/>
    <cellStyle name="Normal_Cashflow - Dec 99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YAW\KLSE(QUATER4)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YAW\KLSE(2Q04)B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EDMS/AnnWeb.nsf/8b25383a269fcce548256d79001af770/482568ad00295d0748256e660033031e/$FILE/2nd%20Q%20(Results)(2004)(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MTHPL"/>
      <sheetName val="3MTHBS"/>
      <sheetName val="Invt Name list"/>
    </sheetNames>
    <sheetDataSet>
      <sheetData sheetId="1">
        <row r="31">
          <cell r="R31">
            <v>-7481</v>
          </cell>
          <cell r="W31">
            <v>7481</v>
          </cell>
        </row>
        <row r="32">
          <cell r="R32">
            <v>-1917</v>
          </cell>
          <cell r="W32">
            <v>1917</v>
          </cell>
        </row>
        <row r="33">
          <cell r="R33">
            <v>-4095</v>
          </cell>
          <cell r="W33">
            <v>4095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"/>
      <sheetName val="Balance Sheet"/>
      <sheetName val="Equity"/>
      <sheetName val="Cash Flow"/>
    </sheetNames>
    <sheetDataSet>
      <sheetData sheetId="1">
        <row r="1">
          <cell r="A1" t="str">
            <v>Yeo Aik Resources Berhad</v>
          </cell>
        </row>
        <row r="2">
          <cell r="A2" t="str">
            <v>(Company Number : 459789-X)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"/>
      <sheetName val="Balance Sheet"/>
      <sheetName val="Equity"/>
      <sheetName val="Cash Flow"/>
    </sheetNames>
    <sheetDataSet>
      <sheetData sheetId="2">
        <row r="1">
          <cell r="A1" t="str">
            <v>Yeo Aik Resources Berhad</v>
          </cell>
        </row>
        <row r="2">
          <cell r="A2" t="str">
            <v>(Company Number : 459789-X)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workbookViewId="0" topLeftCell="A17">
      <selection activeCell="I16" sqref="I16"/>
    </sheetView>
  </sheetViews>
  <sheetFormatPr defaultColWidth="9.140625" defaultRowHeight="12.75"/>
  <cols>
    <col min="1" max="4" width="9.140625" style="1" customWidth="1"/>
    <col min="5" max="5" width="15.7109375" style="1" customWidth="1"/>
    <col min="6" max="6" width="2.28125" style="1" customWidth="1"/>
    <col min="7" max="7" width="15.57421875" style="2" customWidth="1"/>
    <col min="8" max="8" width="1.8515625" style="1" customWidth="1"/>
    <col min="9" max="9" width="15.57421875" style="1" customWidth="1"/>
    <col min="10" max="10" width="1.421875" style="1" customWidth="1"/>
    <col min="11" max="11" width="15.57421875" style="1" customWidth="1"/>
    <col min="12" max="12" width="1.28515625" style="1" customWidth="1"/>
    <col min="13" max="16384" width="9.140625" style="1" customWidth="1"/>
  </cols>
  <sheetData>
    <row r="1" ht="15.75">
      <c r="A1" s="26" t="s">
        <v>0</v>
      </c>
    </row>
    <row r="2" ht="15.75">
      <c r="A2" s="126" t="s">
        <v>1</v>
      </c>
    </row>
    <row r="3" ht="12.75">
      <c r="A3" s="4" t="s">
        <v>2</v>
      </c>
    </row>
    <row r="4" ht="12.75">
      <c r="A4" s="5"/>
    </row>
    <row r="5" spans="1:11" ht="12.75">
      <c r="A5" s="3"/>
      <c r="E5" s="129" t="s">
        <v>3</v>
      </c>
      <c r="F5" s="129"/>
      <c r="G5" s="129"/>
      <c r="I5" s="129" t="s">
        <v>4</v>
      </c>
      <c r="J5" s="129"/>
      <c r="K5" s="129"/>
    </row>
    <row r="6" spans="1:11" ht="12.75">
      <c r="A6" s="3"/>
      <c r="E6" s="2" t="s">
        <v>5</v>
      </c>
      <c r="F6" s="2"/>
      <c r="G6" s="2" t="s">
        <v>6</v>
      </c>
      <c r="I6" s="2" t="s">
        <v>5</v>
      </c>
      <c r="J6" s="2"/>
      <c r="K6" s="2" t="s">
        <v>6</v>
      </c>
    </row>
    <row r="7" spans="1:11" ht="12.75">
      <c r="A7" s="6"/>
      <c r="E7" s="2" t="s">
        <v>7</v>
      </c>
      <c r="F7" s="2"/>
      <c r="G7" s="2" t="s">
        <v>7</v>
      </c>
      <c r="I7" s="2" t="s">
        <v>7</v>
      </c>
      <c r="J7" s="2"/>
      <c r="K7" s="2" t="s">
        <v>7</v>
      </c>
    </row>
    <row r="8" spans="1:11" ht="12.75">
      <c r="A8" s="3"/>
      <c r="E8" s="2" t="s">
        <v>8</v>
      </c>
      <c r="F8" s="2"/>
      <c r="G8" s="2" t="s">
        <v>9</v>
      </c>
      <c r="I8" s="2" t="s">
        <v>10</v>
      </c>
      <c r="J8" s="2"/>
      <c r="K8" s="2" t="s">
        <v>9</v>
      </c>
    </row>
    <row r="9" spans="1:11" ht="12.75">
      <c r="A9" s="3"/>
      <c r="E9" s="2"/>
      <c r="F9" s="2"/>
      <c r="G9" s="2" t="s">
        <v>8</v>
      </c>
      <c r="I9" s="2"/>
      <c r="J9" s="2"/>
      <c r="K9" s="2" t="s">
        <v>11</v>
      </c>
    </row>
    <row r="10" spans="1:11" ht="12.75">
      <c r="A10" s="3"/>
      <c r="E10" s="119">
        <v>38837</v>
      </c>
      <c r="F10" s="2"/>
      <c r="G10" s="7" t="s">
        <v>12</v>
      </c>
      <c r="I10" s="7" t="s">
        <v>117</v>
      </c>
      <c r="J10" s="2"/>
      <c r="K10" s="7" t="s">
        <v>13</v>
      </c>
    </row>
    <row r="11" spans="1:11" ht="12.75">
      <c r="A11" s="3"/>
      <c r="E11" s="2" t="s">
        <v>14</v>
      </c>
      <c r="F11" s="2"/>
      <c r="G11" s="2" t="s">
        <v>14</v>
      </c>
      <c r="I11" s="2" t="s">
        <v>14</v>
      </c>
      <c r="J11" s="2"/>
      <c r="K11" s="2" t="s">
        <v>14</v>
      </c>
    </row>
    <row r="13" spans="1:11" ht="13.5" thickBot="1">
      <c r="A13" s="3" t="s">
        <v>15</v>
      </c>
      <c r="E13" s="8">
        <v>56064</v>
      </c>
      <c r="F13" s="9"/>
      <c r="G13" s="8">
        <v>54730</v>
      </c>
      <c r="H13" s="9"/>
      <c r="I13" s="8">
        <v>175551</v>
      </c>
      <c r="J13" s="9"/>
      <c r="K13" s="8">
        <v>142565</v>
      </c>
    </row>
    <row r="14" spans="1:11" ht="13.5" thickTop="1">
      <c r="A14" s="3"/>
      <c r="E14" s="9"/>
      <c r="F14" s="9"/>
      <c r="G14" s="9"/>
      <c r="H14" s="9"/>
      <c r="I14" s="9"/>
      <c r="J14" s="9"/>
      <c r="K14" s="9"/>
    </row>
    <row r="15" spans="1:11" ht="12.75">
      <c r="A15" s="3" t="s">
        <v>16</v>
      </c>
      <c r="E15" s="10">
        <v>7415</v>
      </c>
      <c r="F15" s="9"/>
      <c r="G15" s="10">
        <v>8954</v>
      </c>
      <c r="H15" s="9"/>
      <c r="I15" s="10">
        <v>27441</v>
      </c>
      <c r="J15" s="9"/>
      <c r="K15" s="10">
        <v>23780</v>
      </c>
    </row>
    <row r="16" spans="1:11" ht="12.75">
      <c r="A16" s="3"/>
      <c r="E16" s="9"/>
      <c r="F16" s="9"/>
      <c r="G16" s="9"/>
      <c r="H16" s="9"/>
      <c r="I16" s="9"/>
      <c r="J16" s="9"/>
      <c r="K16" s="9"/>
    </row>
    <row r="17" spans="1:11" ht="12.75">
      <c r="A17" s="3" t="s">
        <v>17</v>
      </c>
      <c r="E17" s="10">
        <f>75+10+97</f>
        <v>182</v>
      </c>
      <c r="F17" s="9"/>
      <c r="G17" s="10">
        <f>38+41+97</f>
        <v>176</v>
      </c>
      <c r="H17" s="9"/>
      <c r="I17" s="10">
        <f>306+305+292</f>
        <v>903</v>
      </c>
      <c r="J17" s="9"/>
      <c r="K17" s="10">
        <f>196+163+292</f>
        <v>651</v>
      </c>
    </row>
    <row r="18" spans="1:11" ht="12.75">
      <c r="A18" s="3"/>
      <c r="E18" s="9"/>
      <c r="F18" s="9"/>
      <c r="G18" s="9"/>
      <c r="H18" s="9"/>
      <c r="I18" s="9"/>
      <c r="J18" s="9"/>
      <c r="K18" s="9"/>
    </row>
    <row r="19" spans="1:11" ht="12.75">
      <c r="A19" s="11" t="s">
        <v>18</v>
      </c>
      <c r="E19" s="10">
        <f>-5777-E24</f>
        <v>-5457</v>
      </c>
      <c r="F19" s="10"/>
      <c r="G19" s="10">
        <f>-4531-G24</f>
        <v>-4508</v>
      </c>
      <c r="H19" s="10"/>
      <c r="I19" s="10">
        <f>-17424-I24</f>
        <v>-16938</v>
      </c>
      <c r="J19" s="10"/>
      <c r="K19" s="10">
        <f>-12371-K24</f>
        <v>-12283</v>
      </c>
    </row>
    <row r="20" spans="1:11" ht="12.75">
      <c r="A20" s="11"/>
      <c r="E20" s="12"/>
      <c r="F20" s="9"/>
      <c r="G20" s="12"/>
      <c r="H20" s="9"/>
      <c r="I20" s="12"/>
      <c r="J20" s="9"/>
      <c r="K20" s="12"/>
    </row>
    <row r="21" spans="1:11" ht="12.75">
      <c r="A21" s="3"/>
      <c r="E21" s="9"/>
      <c r="F21" s="9"/>
      <c r="G21" s="9"/>
      <c r="H21" s="9"/>
      <c r="I21" s="9"/>
      <c r="J21" s="9"/>
      <c r="K21" s="9"/>
    </row>
    <row r="22" spans="1:11" ht="12.75">
      <c r="A22" s="3" t="s">
        <v>19</v>
      </c>
      <c r="E22" s="9">
        <f>SUM(E15:E20)</f>
        <v>2140</v>
      </c>
      <c r="F22" s="9"/>
      <c r="G22" s="9">
        <f>SUM(G15:G20)</f>
        <v>4622</v>
      </c>
      <c r="H22" s="9"/>
      <c r="I22" s="9">
        <f>SUM(I15:I20)</f>
        <v>11406</v>
      </c>
      <c r="J22" s="9"/>
      <c r="K22" s="9">
        <f>SUM(K15:K20)</f>
        <v>12148</v>
      </c>
    </row>
    <row r="23" spans="1:11" ht="12.75">
      <c r="A23" s="11"/>
      <c r="E23" s="9"/>
      <c r="F23" s="9"/>
      <c r="G23" s="9"/>
      <c r="H23" s="9"/>
      <c r="I23" s="9"/>
      <c r="J23" s="9"/>
      <c r="K23" s="9"/>
    </row>
    <row r="24" spans="1:11" ht="12.75">
      <c r="A24" s="3" t="s">
        <v>20</v>
      </c>
      <c r="E24" s="12">
        <v>-320</v>
      </c>
      <c r="F24" s="9"/>
      <c r="G24" s="12">
        <v>-23</v>
      </c>
      <c r="H24" s="9"/>
      <c r="I24" s="12">
        <v>-486</v>
      </c>
      <c r="J24" s="9"/>
      <c r="K24" s="12">
        <v>-88</v>
      </c>
    </row>
    <row r="25" spans="1:11" ht="12.75">
      <c r="A25" s="3"/>
      <c r="E25" s="10"/>
      <c r="F25" s="9"/>
      <c r="G25" s="10"/>
      <c r="H25" s="9"/>
      <c r="I25" s="10"/>
      <c r="J25" s="9"/>
      <c r="K25" s="10"/>
    </row>
    <row r="26" spans="1:11" ht="12.75">
      <c r="A26" s="13" t="s">
        <v>21</v>
      </c>
      <c r="E26" s="9">
        <f>SUM(E21:E24)</f>
        <v>1820</v>
      </c>
      <c r="F26" s="9"/>
      <c r="G26" s="9">
        <f>SUM(G21:G24)</f>
        <v>4599</v>
      </c>
      <c r="H26" s="9"/>
      <c r="I26" s="9">
        <f>SUM(I21:I24)</f>
        <v>10920</v>
      </c>
      <c r="J26" s="9"/>
      <c r="K26" s="9">
        <f>SUM(K21:K24)</f>
        <v>12060</v>
      </c>
    </row>
    <row r="27" spans="1:11" ht="12.75">
      <c r="A27" s="11"/>
      <c r="E27" s="9"/>
      <c r="F27" s="9"/>
      <c r="G27" s="9"/>
      <c r="H27" s="9"/>
      <c r="I27" s="9"/>
      <c r="J27" s="9"/>
      <c r="K27" s="9"/>
    </row>
    <row r="28" spans="1:11" ht="12.75">
      <c r="A28" s="3" t="s">
        <v>22</v>
      </c>
      <c r="E28" s="12">
        <v>-743</v>
      </c>
      <c r="F28" s="9"/>
      <c r="G28" s="12">
        <v>-918</v>
      </c>
      <c r="H28" s="9"/>
      <c r="I28" s="12">
        <v>-2231</v>
      </c>
      <c r="J28" s="9"/>
      <c r="K28" s="12">
        <v>-2430</v>
      </c>
    </row>
    <row r="29" spans="1:11" ht="12.75">
      <c r="A29" s="3"/>
      <c r="E29" s="10"/>
      <c r="F29" s="9"/>
      <c r="G29" s="10"/>
      <c r="H29" s="9"/>
      <c r="I29" s="10"/>
      <c r="J29" s="9"/>
      <c r="K29" s="10"/>
    </row>
    <row r="30" spans="1:11" ht="12.75">
      <c r="A30" s="14" t="s">
        <v>23</v>
      </c>
      <c r="E30" s="9">
        <f>SUM(E26:E28)</f>
        <v>1077</v>
      </c>
      <c r="F30" s="9"/>
      <c r="G30" s="9">
        <f>SUM(G26:G28)</f>
        <v>3681</v>
      </c>
      <c r="H30" s="9"/>
      <c r="I30" s="9">
        <f>SUM(I26:I28)</f>
        <v>8689</v>
      </c>
      <c r="J30" s="9"/>
      <c r="K30" s="9">
        <f>SUM(K26:K28)</f>
        <v>9630</v>
      </c>
    </row>
    <row r="31" spans="1:11" ht="12.75">
      <c r="A31" s="3"/>
      <c r="E31" s="10"/>
      <c r="F31" s="9"/>
      <c r="G31" s="10"/>
      <c r="H31" s="9"/>
      <c r="I31" s="10"/>
      <c r="J31" s="9"/>
      <c r="K31" s="10"/>
    </row>
    <row r="32" spans="1:11" ht="12.75">
      <c r="A32" s="3" t="s">
        <v>24</v>
      </c>
      <c r="E32" s="15">
        <v>733</v>
      </c>
      <c r="F32" s="9"/>
      <c r="G32" s="15">
        <v>0</v>
      </c>
      <c r="H32" s="9"/>
      <c r="I32" s="15">
        <v>759</v>
      </c>
      <c r="J32" s="9"/>
      <c r="K32" s="15">
        <v>0</v>
      </c>
    </row>
    <row r="33" spans="1:11" ht="12.75">
      <c r="A33" s="3"/>
      <c r="E33" s="10"/>
      <c r="F33" s="9"/>
      <c r="G33" s="10"/>
      <c r="H33" s="9"/>
      <c r="I33" s="10"/>
      <c r="J33" s="9"/>
      <c r="K33" s="10"/>
    </row>
    <row r="34" spans="1:11" ht="13.5" thickBot="1">
      <c r="A34" s="13" t="s">
        <v>25</v>
      </c>
      <c r="E34" s="16">
        <f>SUM(E30:E32)</f>
        <v>1810</v>
      </c>
      <c r="F34" s="9"/>
      <c r="G34" s="16">
        <f>SUM(G30:G32)</f>
        <v>3681</v>
      </c>
      <c r="H34" s="9"/>
      <c r="I34" s="16">
        <f>SUM(I30:I32)</f>
        <v>9448</v>
      </c>
      <c r="J34" s="9"/>
      <c r="K34" s="16">
        <f>SUM(K30:K32)</f>
        <v>9630</v>
      </c>
    </row>
    <row r="35" spans="1:11" ht="13.5" thickTop="1">
      <c r="A35" s="11"/>
      <c r="E35" s="9"/>
      <c r="F35" s="9"/>
      <c r="G35" s="9"/>
      <c r="H35" s="9"/>
      <c r="I35" s="9"/>
      <c r="J35" s="9"/>
      <c r="K35" s="9"/>
    </row>
    <row r="36" spans="1:11" ht="12.75">
      <c r="A36" s="11"/>
      <c r="E36" s="9"/>
      <c r="F36" s="9"/>
      <c r="G36" s="9"/>
      <c r="H36" s="9"/>
      <c r="I36" s="9"/>
      <c r="J36" s="9"/>
      <c r="K36" s="9"/>
    </row>
    <row r="37" spans="1:11" ht="12.75">
      <c r="A37" s="13" t="s">
        <v>26</v>
      </c>
      <c r="E37" s="9"/>
      <c r="F37" s="9"/>
      <c r="G37" s="9"/>
      <c r="H37" s="9"/>
      <c r="I37" s="9"/>
      <c r="J37" s="9"/>
      <c r="K37" s="9"/>
    </row>
    <row r="38" spans="1:11" ht="12.75">
      <c r="A38" s="3"/>
      <c r="B38" s="17" t="s">
        <v>27</v>
      </c>
      <c r="E38" s="18">
        <f>E34/68625/2*100</f>
        <v>1.3187613843351549</v>
      </c>
      <c r="F38" s="10"/>
      <c r="G38" s="18">
        <f>G34/68625/2*100</f>
        <v>2.681967213114754</v>
      </c>
      <c r="H38" s="19"/>
      <c r="I38" s="18">
        <f>I34/68625/2*100</f>
        <v>6.883788706739527</v>
      </c>
      <c r="J38" s="19"/>
      <c r="K38" s="18">
        <f>K34/68625/2*100</f>
        <v>7.016393442622951</v>
      </c>
    </row>
    <row r="39" spans="1:11" ht="12.75">
      <c r="A39" s="13"/>
      <c r="B39" s="17" t="s">
        <v>28</v>
      </c>
      <c r="E39" s="20" t="str">
        <f>G39</f>
        <v>N/A</v>
      </c>
      <c r="F39" s="21"/>
      <c r="G39" s="20" t="s">
        <v>29</v>
      </c>
      <c r="H39" s="22"/>
      <c r="I39" s="20" t="str">
        <f>K39</f>
        <v>N/A</v>
      </c>
      <c r="J39" s="22"/>
      <c r="K39" s="20" t="s">
        <v>29</v>
      </c>
    </row>
    <row r="40" spans="1:11" ht="12.75">
      <c r="A40" s="11"/>
      <c r="E40" s="9"/>
      <c r="F40" s="9"/>
      <c r="G40" s="9"/>
      <c r="H40" s="9"/>
      <c r="I40" s="9"/>
      <c r="J40" s="9"/>
      <c r="K40" s="9"/>
    </row>
    <row r="41" spans="1:11" ht="12.75">
      <c r="A41" s="13" t="s">
        <v>30</v>
      </c>
      <c r="E41" s="23">
        <v>4</v>
      </c>
      <c r="F41" s="24"/>
      <c r="G41" s="23">
        <v>2.5</v>
      </c>
      <c r="H41" s="24"/>
      <c r="I41" s="23">
        <f>E41</f>
        <v>4</v>
      </c>
      <c r="J41" s="19"/>
      <c r="K41" s="23">
        <v>2.5</v>
      </c>
    </row>
    <row r="42" spans="1:11" ht="12.75">
      <c r="A42" s="3"/>
      <c r="E42" s="9"/>
      <c r="F42" s="9"/>
      <c r="G42" s="25"/>
      <c r="H42" s="9"/>
      <c r="I42" s="9"/>
      <c r="J42" s="9"/>
      <c r="K42" s="25"/>
    </row>
    <row r="43" spans="1:11" ht="12.75">
      <c r="A43" s="13"/>
      <c r="K43" s="2"/>
    </row>
    <row r="44" spans="1:11" ht="12.75">
      <c r="A44" s="13"/>
      <c r="K44" s="2"/>
    </row>
    <row r="45" ht="12.75">
      <c r="K45" s="2"/>
    </row>
    <row r="46" spans="1:11" ht="12.75">
      <c r="A46" s="11"/>
      <c r="K46" s="2"/>
    </row>
    <row r="47" ht="12.75">
      <c r="K47" s="2"/>
    </row>
    <row r="48" ht="12.75">
      <c r="K48" s="2"/>
    </row>
    <row r="49" ht="12.75">
      <c r="K49" s="2"/>
    </row>
    <row r="50" ht="12.75">
      <c r="K50" s="2"/>
    </row>
    <row r="51" ht="12.75">
      <c r="K51" s="2"/>
    </row>
    <row r="52" ht="12.75">
      <c r="K52" s="2"/>
    </row>
    <row r="53" ht="12.75">
      <c r="K53" s="2"/>
    </row>
    <row r="54" ht="12.75">
      <c r="K54" s="2"/>
    </row>
    <row r="55" ht="12.75">
      <c r="K55" s="2"/>
    </row>
    <row r="56" ht="12.75">
      <c r="K56" s="2"/>
    </row>
    <row r="57" ht="12.75">
      <c r="K57" s="2"/>
    </row>
    <row r="58" ht="12.75">
      <c r="K58" s="2"/>
    </row>
    <row r="59" ht="12.75">
      <c r="K59" s="2"/>
    </row>
    <row r="60" ht="12.75">
      <c r="K60" s="2"/>
    </row>
    <row r="61" ht="12.75">
      <c r="K61" s="2"/>
    </row>
    <row r="62" ht="12.75">
      <c r="K62" s="2"/>
    </row>
    <row r="63" ht="12.75">
      <c r="K63" s="2"/>
    </row>
    <row r="64" ht="12.75">
      <c r="K64" s="2"/>
    </row>
    <row r="65" ht="12.75">
      <c r="K65" s="2"/>
    </row>
    <row r="66" ht="12.75">
      <c r="K66" s="2"/>
    </row>
    <row r="67" ht="12.75">
      <c r="K67" s="2"/>
    </row>
    <row r="68" ht="12.75">
      <c r="K68" s="2"/>
    </row>
  </sheetData>
  <mergeCells count="2">
    <mergeCell ref="E5:G5"/>
    <mergeCell ref="I5:K5"/>
  </mergeCells>
  <printOptions horizontalCentered="1"/>
  <pageMargins left="0.5" right="0.5" top="1" bottom="1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workbookViewId="0" topLeftCell="A1">
      <selection activeCell="C41" sqref="C41"/>
    </sheetView>
  </sheetViews>
  <sheetFormatPr defaultColWidth="9.140625" defaultRowHeight="12.75"/>
  <cols>
    <col min="1" max="1" width="57.00390625" style="27" customWidth="1"/>
    <col min="2" max="2" width="6.7109375" style="27" customWidth="1"/>
    <col min="3" max="4" width="17.7109375" style="29" customWidth="1"/>
    <col min="5" max="5" width="17.7109375" style="29" hidden="1" customWidth="1"/>
    <col min="6" max="6" width="1.8515625" style="27" customWidth="1"/>
    <col min="7" max="7" width="9.140625" style="30" customWidth="1"/>
    <col min="8" max="16384" width="9.140625" style="27" customWidth="1"/>
  </cols>
  <sheetData>
    <row r="1" spans="1:4" ht="18.75" customHeight="1">
      <c r="A1" s="26" t="s">
        <v>0</v>
      </c>
      <c r="C1" s="28" t="s">
        <v>31</v>
      </c>
      <c r="D1" s="28" t="s">
        <v>31</v>
      </c>
    </row>
    <row r="2" spans="1:5" ht="15.75">
      <c r="A2" s="26" t="s">
        <v>32</v>
      </c>
      <c r="C2" s="31" t="s">
        <v>5</v>
      </c>
      <c r="D2" s="31" t="s">
        <v>6</v>
      </c>
      <c r="E2" s="32"/>
    </row>
    <row r="3" spans="1:5" ht="15.75">
      <c r="A3" s="33"/>
      <c r="C3" s="31" t="s">
        <v>120</v>
      </c>
      <c r="D3" s="31" t="s">
        <v>120</v>
      </c>
      <c r="E3" s="32" t="s">
        <v>33</v>
      </c>
    </row>
    <row r="4" spans="1:5" ht="15.75">
      <c r="A4" s="33"/>
      <c r="C4" s="31" t="s">
        <v>121</v>
      </c>
      <c r="D4" s="31" t="s">
        <v>121</v>
      </c>
      <c r="E4" s="34" t="e">
        <f>#REF!</f>
        <v>#REF!</v>
      </c>
    </row>
    <row r="5" spans="1:5" ht="15.75">
      <c r="A5" s="33"/>
      <c r="C5" s="125" t="s">
        <v>123</v>
      </c>
      <c r="D5" s="31" t="s">
        <v>122</v>
      </c>
      <c r="E5" s="34"/>
    </row>
    <row r="6" spans="1:5" ht="15.75">
      <c r="A6" s="33"/>
      <c r="C6" s="31" t="s">
        <v>14</v>
      </c>
      <c r="D6" s="31" t="s">
        <v>14</v>
      </c>
      <c r="E6" s="34"/>
    </row>
    <row r="7" spans="1:4" ht="15.75">
      <c r="A7" s="26" t="s">
        <v>35</v>
      </c>
      <c r="C7" s="31"/>
      <c r="D7" s="31"/>
    </row>
    <row r="8" spans="1:5" ht="15.75">
      <c r="A8" s="29" t="s">
        <v>36</v>
      </c>
      <c r="C8" s="35">
        <v>58197</v>
      </c>
      <c r="D8" s="35">
        <v>44856</v>
      </c>
      <c r="E8" s="35" t="e">
        <f>D8-#REF!</f>
        <v>#REF!</v>
      </c>
    </row>
    <row r="9" spans="1:5" ht="15.75">
      <c r="A9" s="29" t="s">
        <v>124</v>
      </c>
      <c r="C9" s="35">
        <v>25</v>
      </c>
      <c r="D9" s="35">
        <v>25</v>
      </c>
      <c r="E9" s="35"/>
    </row>
    <row r="10" spans="1:5" ht="15.75">
      <c r="A10" s="29" t="s">
        <v>38</v>
      </c>
      <c r="C10" s="35">
        <v>1763</v>
      </c>
      <c r="D10" s="35">
        <v>1879</v>
      </c>
      <c r="E10" s="35" t="e">
        <f>D10-#REF!</f>
        <v>#REF!</v>
      </c>
    </row>
    <row r="11" spans="1:5" ht="15.75">
      <c r="A11" s="29" t="s">
        <v>125</v>
      </c>
      <c r="C11" s="35">
        <v>382</v>
      </c>
      <c r="D11" s="35">
        <v>0</v>
      </c>
      <c r="E11" s="35"/>
    </row>
    <row r="12" ht="15.75">
      <c r="A12" s="29"/>
    </row>
    <row r="13" ht="15.75">
      <c r="A13" s="26" t="s">
        <v>39</v>
      </c>
    </row>
    <row r="14" spans="1:5" ht="15.75">
      <c r="A14" s="29" t="s">
        <v>40</v>
      </c>
      <c r="C14" s="36">
        <v>37144</v>
      </c>
      <c r="D14" s="36">
        <v>29866</v>
      </c>
      <c r="E14" s="37" t="e">
        <f>D14-#REF!</f>
        <v>#REF!</v>
      </c>
    </row>
    <row r="15" spans="1:5" ht="15.75">
      <c r="A15" s="29" t="s">
        <v>41</v>
      </c>
      <c r="B15" s="38"/>
      <c r="C15" s="39">
        <f>32627+4616</f>
        <v>37243</v>
      </c>
      <c r="D15" s="39">
        <f>28665+1160</f>
        <v>29825</v>
      </c>
      <c r="E15" s="37" t="e">
        <f>D15-#REF!</f>
        <v>#REF!</v>
      </c>
    </row>
    <row r="16" spans="1:5" ht="15.75" hidden="1">
      <c r="A16" s="29" t="s">
        <v>42</v>
      </c>
      <c r="C16" s="39">
        <v>0</v>
      </c>
      <c r="D16" s="39">
        <v>0</v>
      </c>
      <c r="E16" s="37" t="e">
        <f>D16-#REF!</f>
        <v>#REF!</v>
      </c>
    </row>
    <row r="17" spans="1:5" ht="15.75" hidden="1">
      <c r="A17" s="40" t="s">
        <v>43</v>
      </c>
      <c r="C17" s="39">
        <v>0</v>
      </c>
      <c r="D17" s="39">
        <v>0</v>
      </c>
      <c r="E17" s="37" t="e">
        <f>D17-#REF!</f>
        <v>#REF!</v>
      </c>
    </row>
    <row r="18" spans="1:5" ht="15.75" hidden="1">
      <c r="A18" s="29" t="s">
        <v>44</v>
      </c>
      <c r="C18" s="39">
        <v>0</v>
      </c>
      <c r="D18" s="39">
        <v>0</v>
      </c>
      <c r="E18" s="37" t="e">
        <f>D18-#REF!</f>
        <v>#REF!</v>
      </c>
    </row>
    <row r="19" spans="1:5" ht="15.75" hidden="1">
      <c r="A19" s="29" t="s">
        <v>37</v>
      </c>
      <c r="C19" s="39">
        <v>0</v>
      </c>
      <c r="D19" s="39">
        <v>0</v>
      </c>
      <c r="E19" s="37" t="e">
        <f>D19-#REF!</f>
        <v>#REF!</v>
      </c>
    </row>
    <row r="20" spans="1:5" ht="15.75">
      <c r="A20" s="29" t="s">
        <v>46</v>
      </c>
      <c r="C20" s="39">
        <v>260</v>
      </c>
      <c r="D20" s="39">
        <v>352</v>
      </c>
      <c r="E20" s="37" t="e">
        <f>D20-#REF!</f>
        <v>#REF!</v>
      </c>
    </row>
    <row r="21" spans="1:5" ht="15.75">
      <c r="A21" s="29" t="s">
        <v>45</v>
      </c>
      <c r="C21" s="41">
        <f>11970+7555</f>
        <v>19525</v>
      </c>
      <c r="D21" s="41">
        <v>17802</v>
      </c>
      <c r="E21" s="37" t="e">
        <f>D21-#REF!</f>
        <v>#REF!</v>
      </c>
    </row>
    <row r="22" spans="1:5" ht="15.75">
      <c r="A22" s="29"/>
      <c r="C22" s="35">
        <f>SUM(C14:C21)</f>
        <v>94172</v>
      </c>
      <c r="D22" s="35">
        <f>SUM(D14:D21)</f>
        <v>77845</v>
      </c>
      <c r="E22" s="35" t="e">
        <f>SUM(E14:E21)</f>
        <v>#REF!</v>
      </c>
    </row>
    <row r="23" spans="1:5" ht="15.75">
      <c r="A23" s="26" t="s">
        <v>47</v>
      </c>
      <c r="C23" s="42"/>
      <c r="D23" s="42"/>
      <c r="E23" s="40"/>
    </row>
    <row r="24" spans="1:5" ht="15.75">
      <c r="A24" s="29" t="s">
        <v>48</v>
      </c>
      <c r="C24" s="39">
        <f>-13864-7219</f>
        <v>-21083</v>
      </c>
      <c r="D24" s="39">
        <v>-16936</v>
      </c>
      <c r="E24" s="35" t="e">
        <f>#REF!-D24</f>
        <v>#REF!</v>
      </c>
    </row>
    <row r="25" spans="1:5" ht="15.75">
      <c r="A25" s="29" t="s">
        <v>49</v>
      </c>
      <c r="C25" s="39">
        <f>-95-6868-6523-1287</f>
        <v>-14773</v>
      </c>
      <c r="D25" s="39">
        <v>-4085</v>
      </c>
      <c r="E25" s="35" t="e">
        <f>#REF!-D25</f>
        <v>#REF!</v>
      </c>
    </row>
    <row r="26" spans="1:5" ht="15.75">
      <c r="A26" s="29" t="s">
        <v>50</v>
      </c>
      <c r="C26" s="39">
        <v>0</v>
      </c>
      <c r="D26" s="39">
        <v>-3850</v>
      </c>
      <c r="E26" s="35" t="e">
        <f>#REF!-D26</f>
        <v>#REF!</v>
      </c>
    </row>
    <row r="27" spans="1:5" ht="15.75" hidden="1">
      <c r="A27" s="29" t="s">
        <v>51</v>
      </c>
      <c r="C27" s="39">
        <f>SUM('[1]3MTHBS'!Q31:W31)</f>
        <v>0</v>
      </c>
      <c r="D27" s="39"/>
      <c r="E27" s="35" t="e">
        <f>#REF!-D27</f>
        <v>#REF!</v>
      </c>
    </row>
    <row r="28" spans="1:5" ht="15.75" hidden="1">
      <c r="A28" s="29" t="s">
        <v>52</v>
      </c>
      <c r="C28" s="39">
        <f>SUM('[1]3MTHBS'!Q32:W32)</f>
        <v>0</v>
      </c>
      <c r="D28" s="39"/>
      <c r="E28" s="35" t="e">
        <f>#REF!-D28</f>
        <v>#REF!</v>
      </c>
    </row>
    <row r="29" spans="1:5" ht="15.75" hidden="1">
      <c r="A29" s="29" t="s">
        <v>53</v>
      </c>
      <c r="C29" s="39">
        <f>SUM('[1]3MTHBS'!Q33:W33)</f>
        <v>0</v>
      </c>
      <c r="D29" s="39"/>
      <c r="E29" s="35" t="e">
        <f>#REF!-D29</f>
        <v>#REF!</v>
      </c>
    </row>
    <row r="30" spans="1:5" ht="15.75" hidden="1">
      <c r="A30" s="29" t="s">
        <v>54</v>
      </c>
      <c r="C30" s="39">
        <v>0</v>
      </c>
      <c r="D30" s="39">
        <v>0</v>
      </c>
      <c r="E30" s="35" t="e">
        <f>#REF!-D30</f>
        <v>#REF!</v>
      </c>
    </row>
    <row r="31" spans="1:5" ht="15.75">
      <c r="A31" s="29" t="s">
        <v>55</v>
      </c>
      <c r="C31" s="41">
        <v>-33</v>
      </c>
      <c r="D31" s="41">
        <v>-1071</v>
      </c>
      <c r="E31" s="43" t="e">
        <f>#REF!-D31</f>
        <v>#REF!</v>
      </c>
    </row>
    <row r="32" spans="1:5" ht="15.75">
      <c r="A32" s="29"/>
      <c r="C32" s="35">
        <f>SUM(C24:C31)</f>
        <v>-35889</v>
      </c>
      <c r="D32" s="35">
        <f>SUM(D24:D31)</f>
        <v>-25942</v>
      </c>
      <c r="E32" s="35" t="e">
        <f>SUM(E24:E31)</f>
        <v>#REF!</v>
      </c>
    </row>
    <row r="33" ht="15.75">
      <c r="A33" s="29"/>
    </row>
    <row r="34" spans="1:5" ht="15.75">
      <c r="A34" s="26" t="s">
        <v>56</v>
      </c>
      <c r="C34" s="44">
        <f>SUM(C22+C32)</f>
        <v>58283</v>
      </c>
      <c r="D34" s="44">
        <f>SUM(D22+D32)</f>
        <v>51903</v>
      </c>
      <c r="E34" s="44" t="e">
        <f>SUM(E22-E32)</f>
        <v>#REF!</v>
      </c>
    </row>
    <row r="35" ht="15.75">
      <c r="A35" s="29"/>
    </row>
    <row r="36" spans="1:5" ht="16.5" thickBot="1">
      <c r="A36" s="26"/>
      <c r="C36" s="45">
        <f>C34+C9+C8+C10+C11</f>
        <v>118650</v>
      </c>
      <c r="D36" s="45">
        <f>D34+D8+D9+D10+D11</f>
        <v>98663</v>
      </c>
      <c r="E36" s="37" t="e">
        <f>E34+E8+#REF!+#REF!+#REF!+E10</f>
        <v>#REF!</v>
      </c>
    </row>
    <row r="37" ht="16.5" thickTop="1">
      <c r="A37" s="26"/>
    </row>
    <row r="38" ht="15.75">
      <c r="A38" s="26" t="s">
        <v>126</v>
      </c>
    </row>
    <row r="39" spans="1:5" ht="15.75">
      <c r="A39" s="29" t="s">
        <v>57</v>
      </c>
      <c r="C39" s="35">
        <f>(53700*1.25)+(3000*0.5)</f>
        <v>68625</v>
      </c>
      <c r="D39" s="35">
        <v>68625</v>
      </c>
      <c r="E39" s="35" t="e">
        <f>#REF!-D39</f>
        <v>#REF!</v>
      </c>
    </row>
    <row r="40" spans="1:5" ht="15.75">
      <c r="A40" s="29" t="s">
        <v>58</v>
      </c>
      <c r="C40" s="35">
        <v>930</v>
      </c>
      <c r="D40" s="35">
        <v>930</v>
      </c>
      <c r="E40" s="35"/>
    </row>
    <row r="41" spans="1:5" ht="15.75">
      <c r="A41" s="29" t="s">
        <v>127</v>
      </c>
      <c r="C41" s="35">
        <v>29499</v>
      </c>
      <c r="D41" s="46">
        <v>23982</v>
      </c>
      <c r="E41" s="35" t="e">
        <f>#REF!-D41</f>
        <v>#REF!</v>
      </c>
    </row>
    <row r="42" spans="1:5" ht="15.75">
      <c r="A42" s="29" t="s">
        <v>128</v>
      </c>
      <c r="C42" s="35">
        <v>-102</v>
      </c>
      <c r="D42" s="103">
        <v>-330</v>
      </c>
      <c r="E42" s="35"/>
    </row>
    <row r="43" spans="1:5" ht="15.75">
      <c r="A43" s="29" t="s">
        <v>129</v>
      </c>
      <c r="C43" s="43">
        <v>-748</v>
      </c>
      <c r="D43" s="43">
        <v>-220</v>
      </c>
      <c r="E43" s="35" t="e">
        <f>#REF!-D43</f>
        <v>#REF!</v>
      </c>
    </row>
    <row r="44" spans="1:5" ht="15.75" hidden="1">
      <c r="A44" s="29"/>
      <c r="C44" s="43"/>
      <c r="D44" s="43"/>
      <c r="E44" s="40"/>
    </row>
    <row r="45" spans="1:7" ht="15.75">
      <c r="A45" s="26"/>
      <c r="C45" s="47">
        <f>SUM(C39:C44)</f>
        <v>98204</v>
      </c>
      <c r="D45" s="47">
        <f>SUM(D39:D44)</f>
        <v>92987</v>
      </c>
      <c r="E45" s="47" t="e">
        <f>SUM(E39:E44)</f>
        <v>#REF!</v>
      </c>
      <c r="G45" s="47"/>
    </row>
    <row r="46" spans="1:5" ht="15.75">
      <c r="A46" s="26"/>
      <c r="C46" s="47"/>
      <c r="D46" s="47"/>
      <c r="E46" s="47"/>
    </row>
    <row r="47" spans="1:5" ht="15.75">
      <c r="A47" s="29" t="s">
        <v>59</v>
      </c>
      <c r="C47" s="47">
        <v>2414</v>
      </c>
      <c r="D47" s="47">
        <v>2705</v>
      </c>
      <c r="E47" s="35" t="e">
        <f>#REF!-D47</f>
        <v>#REF!</v>
      </c>
    </row>
    <row r="48" spans="1:5" ht="15.75">
      <c r="A48" s="29" t="s">
        <v>130</v>
      </c>
      <c r="C48" s="47">
        <v>1540</v>
      </c>
      <c r="D48" s="47">
        <v>2299</v>
      </c>
      <c r="E48" s="35"/>
    </row>
    <row r="49" spans="1:5" ht="15.75">
      <c r="A49" s="26"/>
      <c r="C49" s="47"/>
      <c r="D49" s="47"/>
      <c r="E49" s="47"/>
    </row>
    <row r="50" spans="1:5" ht="15.75">
      <c r="A50" s="26" t="s">
        <v>60</v>
      </c>
      <c r="C50" s="40"/>
      <c r="D50" s="40"/>
      <c r="E50" s="40"/>
    </row>
    <row r="51" spans="1:5" ht="15.75" hidden="1">
      <c r="A51" s="29" t="s">
        <v>131</v>
      </c>
      <c r="C51" s="127">
        <v>0</v>
      </c>
      <c r="D51" s="120">
        <v>0</v>
      </c>
      <c r="E51" s="35" t="e">
        <f>#REF!-D51</f>
        <v>#REF!</v>
      </c>
    </row>
    <row r="52" spans="1:5" ht="15.75" hidden="1">
      <c r="A52" s="29" t="s">
        <v>62</v>
      </c>
      <c r="C52" s="39">
        <v>0</v>
      </c>
      <c r="D52" s="48">
        <v>0</v>
      </c>
      <c r="E52" s="35" t="e">
        <f>#REF!-D52</f>
        <v>#REF!</v>
      </c>
    </row>
    <row r="53" spans="1:5" ht="15.75" hidden="1">
      <c r="A53" s="29" t="s">
        <v>63</v>
      </c>
      <c r="C53" s="39">
        <v>0</v>
      </c>
      <c r="D53" s="48">
        <v>0</v>
      </c>
      <c r="E53" s="35" t="e">
        <f>#REF!-D53</f>
        <v>#REF!</v>
      </c>
    </row>
    <row r="54" spans="1:5" ht="15.75">
      <c r="A54" s="29" t="s">
        <v>61</v>
      </c>
      <c r="C54" s="36">
        <f>15997+75</f>
        <v>16072</v>
      </c>
      <c r="D54" s="121">
        <v>137</v>
      </c>
      <c r="E54" s="35"/>
    </row>
    <row r="55" spans="1:5" ht="15.75" hidden="1">
      <c r="A55" s="29" t="s">
        <v>50</v>
      </c>
      <c r="C55" s="39">
        <v>0</v>
      </c>
      <c r="D55" s="48">
        <v>0</v>
      </c>
      <c r="E55" s="35" t="e">
        <f>#REF!-D55</f>
        <v>#REF!</v>
      </c>
    </row>
    <row r="56" spans="1:5" ht="15.75">
      <c r="A56" s="29" t="s">
        <v>132</v>
      </c>
      <c r="C56" s="41">
        <v>420</v>
      </c>
      <c r="D56" s="49">
        <v>535</v>
      </c>
      <c r="E56" s="35" t="e">
        <f>#REF!-D56</f>
        <v>#REF!</v>
      </c>
    </row>
    <row r="57" spans="1:7" ht="15.75">
      <c r="A57" s="29"/>
      <c r="C57" s="35">
        <f>SUM(C51:C56)</f>
        <v>16492</v>
      </c>
      <c r="D57" s="35">
        <f>SUM(D51:D56)</f>
        <v>672</v>
      </c>
      <c r="E57" s="35" t="e">
        <f>#REF!-D57</f>
        <v>#REF!</v>
      </c>
      <c r="G57" s="37"/>
    </row>
    <row r="58" ht="15.75">
      <c r="A58" s="29"/>
    </row>
    <row r="59" spans="1:7" ht="16.5" thickBot="1">
      <c r="A59" s="29"/>
      <c r="C59" s="50">
        <f>C45+C47+C48+C57</f>
        <v>118650</v>
      </c>
      <c r="D59" s="50">
        <f>D45+D47+D48+D57</f>
        <v>98663</v>
      </c>
      <c r="E59" s="47" t="e">
        <f>E45+E47+E57</f>
        <v>#REF!</v>
      </c>
      <c r="G59" s="51"/>
    </row>
    <row r="60" ht="16.5" thickTop="1">
      <c r="A60" s="29"/>
    </row>
    <row r="61" spans="1:7" ht="15.75">
      <c r="A61" s="27" t="s">
        <v>133</v>
      </c>
      <c r="C61" s="128">
        <f>(C45+C47)/C39/2</f>
        <v>0.7331001821493625</v>
      </c>
      <c r="D61" s="128">
        <f>(D45+D47)/D39/2</f>
        <v>0.6972094717668488</v>
      </c>
      <c r="E61" s="52"/>
      <c r="G61" s="53"/>
    </row>
    <row r="62" ht="15.75">
      <c r="D62" s="122"/>
    </row>
    <row r="63" spans="1:4" ht="15.75">
      <c r="A63" s="123"/>
      <c r="C63" s="54"/>
      <c r="D63" s="54"/>
    </row>
    <row r="64" spans="1:4" ht="15.75" hidden="1">
      <c r="A64" s="55" t="s">
        <v>64</v>
      </c>
      <c r="C64" s="54"/>
      <c r="D64" s="54"/>
    </row>
    <row r="65" ht="15.75" hidden="1">
      <c r="A65" s="55" t="s">
        <v>65</v>
      </c>
    </row>
  </sheetData>
  <printOptions horizontalCentered="1"/>
  <pageMargins left="0.5" right="0.5" top="1" bottom="1" header="0.5" footer="0.5"/>
  <pageSetup fitToHeight="1" fitToWidth="1"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workbookViewId="0" topLeftCell="A1">
      <selection activeCell="E15" sqref="E15"/>
    </sheetView>
  </sheetViews>
  <sheetFormatPr defaultColWidth="8.28125" defaultRowHeight="12.75"/>
  <cols>
    <col min="1" max="1" width="40.140625" style="59" customWidth="1"/>
    <col min="2" max="2" width="13.140625" style="59" customWidth="1"/>
    <col min="3" max="3" width="13.57421875" style="59" customWidth="1"/>
    <col min="4" max="4" width="13.7109375" style="59" hidden="1" customWidth="1"/>
    <col min="5" max="7" width="13.00390625" style="59" customWidth="1"/>
    <col min="8" max="8" width="13.28125" style="59" customWidth="1"/>
    <col min="9" max="9" width="2.421875" style="59" customWidth="1"/>
    <col min="10" max="10" width="7.7109375" style="59" customWidth="1"/>
    <col min="11" max="11" width="5.421875" style="59" customWidth="1"/>
    <col min="12" max="16384" width="8.28125" style="59" customWidth="1"/>
  </cols>
  <sheetData>
    <row r="1" s="57" customFormat="1" ht="15" customHeight="1">
      <c r="A1" s="56" t="str">
        <f>'[2]Balance Sheet'!A1</f>
        <v>Yeo Aik Resources Berhad</v>
      </c>
    </row>
    <row r="2" s="57" customFormat="1" ht="15" customHeight="1">
      <c r="A2" s="57" t="str">
        <f>'[2]Balance Sheet'!A2</f>
        <v>(Company Number : 459789-X)</v>
      </c>
    </row>
    <row r="3" s="57" customFormat="1" ht="15" customHeight="1">
      <c r="A3" s="56" t="s">
        <v>66</v>
      </c>
    </row>
    <row r="4" spans="1:8" ht="15" customHeight="1">
      <c r="A4" s="55" t="s">
        <v>119</v>
      </c>
      <c r="B4" s="58"/>
      <c r="C4" s="58"/>
      <c r="D4" s="58"/>
      <c r="E4" s="58"/>
      <c r="F4" s="58"/>
      <c r="G4" s="58"/>
      <c r="H4" s="58"/>
    </row>
    <row r="5" spans="1:7" ht="15" customHeight="1">
      <c r="A5" s="60" t="s">
        <v>67</v>
      </c>
      <c r="B5" s="61" t="s">
        <v>68</v>
      </c>
      <c r="C5" s="61" t="s">
        <v>68</v>
      </c>
      <c r="D5" s="61" t="s">
        <v>69</v>
      </c>
      <c r="E5" s="62" t="s">
        <v>70</v>
      </c>
      <c r="F5" s="62" t="s">
        <v>142</v>
      </c>
      <c r="G5" s="62" t="s">
        <v>143</v>
      </c>
    </row>
    <row r="6" spans="1:8" ht="15" customHeight="1">
      <c r="A6" s="63"/>
      <c r="B6" s="64" t="s">
        <v>71</v>
      </c>
      <c r="C6" s="64" t="s">
        <v>72</v>
      </c>
      <c r="D6" s="64" t="s">
        <v>73</v>
      </c>
      <c r="E6" s="64" t="s">
        <v>74</v>
      </c>
      <c r="F6" s="64" t="s">
        <v>144</v>
      </c>
      <c r="G6" s="64" t="s">
        <v>145</v>
      </c>
      <c r="H6" s="64" t="s">
        <v>75</v>
      </c>
    </row>
    <row r="7" spans="1:8" ht="15" customHeight="1">
      <c r="A7" s="63"/>
      <c r="B7" s="65" t="s">
        <v>14</v>
      </c>
      <c r="C7" s="65" t="s">
        <v>14</v>
      </c>
      <c r="D7" s="65" t="s">
        <v>14</v>
      </c>
      <c r="E7" s="65" t="s">
        <v>14</v>
      </c>
      <c r="F7" s="65" t="s">
        <v>14</v>
      </c>
      <c r="G7" s="65" t="s">
        <v>14</v>
      </c>
      <c r="H7" s="65" t="s">
        <v>14</v>
      </c>
    </row>
    <row r="8" spans="1:10" ht="15" customHeight="1">
      <c r="A8" s="66"/>
      <c r="B8" s="61"/>
      <c r="C8" s="67"/>
      <c r="D8" s="67"/>
      <c r="J8" s="68"/>
    </row>
    <row r="9" spans="1:8" ht="15" customHeight="1">
      <c r="A9" s="66" t="s">
        <v>118</v>
      </c>
      <c r="B9" s="59">
        <v>68625</v>
      </c>
      <c r="C9" s="59">
        <v>930</v>
      </c>
      <c r="E9" s="59">
        <f>23982+3003+(4635-3931)</f>
        <v>27689</v>
      </c>
      <c r="F9" s="59">
        <f>-330+212</f>
        <v>-118</v>
      </c>
      <c r="G9" s="59">
        <f>-220-506</f>
        <v>-726</v>
      </c>
      <c r="H9" s="59">
        <f aca="true" t="shared" si="0" ref="H9:H14">SUM(B9:G9)</f>
        <v>96400</v>
      </c>
    </row>
    <row r="10" spans="1:8" ht="15" customHeight="1" hidden="1">
      <c r="A10" s="66" t="s">
        <v>76</v>
      </c>
      <c r="B10" s="59">
        <v>0</v>
      </c>
      <c r="C10" s="59">
        <v>0</v>
      </c>
      <c r="E10" s="59">
        <v>0</v>
      </c>
      <c r="F10" s="59">
        <v>0</v>
      </c>
      <c r="G10" s="59">
        <v>0</v>
      </c>
      <c r="H10" s="59">
        <f t="shared" si="0"/>
        <v>0</v>
      </c>
    </row>
    <row r="11" spans="1:8" ht="15" customHeight="1" hidden="1">
      <c r="A11" s="66" t="s">
        <v>77</v>
      </c>
      <c r="B11" s="59">
        <v>0</v>
      </c>
      <c r="C11" s="59">
        <v>0</v>
      </c>
      <c r="E11" s="59">
        <v>0</v>
      </c>
      <c r="F11" s="59">
        <v>0</v>
      </c>
      <c r="G11" s="59">
        <v>0</v>
      </c>
      <c r="H11" s="59">
        <f t="shared" si="0"/>
        <v>0</v>
      </c>
    </row>
    <row r="12" spans="1:8" ht="15" customHeight="1">
      <c r="A12" s="66" t="s">
        <v>146</v>
      </c>
      <c r="B12" s="59">
        <v>0</v>
      </c>
      <c r="C12" s="59">
        <v>0</v>
      </c>
      <c r="E12" s="59">
        <v>0</v>
      </c>
      <c r="F12" s="59">
        <v>16</v>
      </c>
      <c r="G12" s="59">
        <v>0</v>
      </c>
      <c r="H12" s="59">
        <f t="shared" si="0"/>
        <v>16</v>
      </c>
    </row>
    <row r="13" spans="1:8" ht="15" customHeight="1">
      <c r="A13" s="66" t="s">
        <v>138</v>
      </c>
      <c r="B13" s="59">
        <v>0</v>
      </c>
      <c r="C13" s="59">
        <v>0</v>
      </c>
      <c r="E13" s="59">
        <v>0</v>
      </c>
      <c r="F13" s="59">
        <v>0</v>
      </c>
      <c r="G13" s="59">
        <v>-22</v>
      </c>
      <c r="H13" s="59">
        <f t="shared" si="0"/>
        <v>-22</v>
      </c>
    </row>
    <row r="14" spans="1:8" ht="15" customHeight="1" hidden="1">
      <c r="A14" s="66" t="s">
        <v>78</v>
      </c>
      <c r="B14" s="59">
        <v>0</v>
      </c>
      <c r="C14" s="59">
        <v>0</v>
      </c>
      <c r="D14" s="69"/>
      <c r="E14" s="59">
        <v>0</v>
      </c>
      <c r="F14" s="59">
        <v>0</v>
      </c>
      <c r="G14" s="59">
        <v>0</v>
      </c>
      <c r="H14" s="59">
        <f t="shared" si="0"/>
        <v>0</v>
      </c>
    </row>
    <row r="15" spans="1:10" ht="15" customHeight="1">
      <c r="A15" s="59" t="s">
        <v>79</v>
      </c>
      <c r="B15" s="59">
        <v>0</v>
      </c>
      <c r="C15" s="59">
        <v>0</v>
      </c>
      <c r="D15" s="69"/>
      <c r="E15" s="69">
        <v>1810</v>
      </c>
      <c r="F15" s="59">
        <v>0</v>
      </c>
      <c r="G15" s="59">
        <v>0</v>
      </c>
      <c r="H15" s="69">
        <f>SUM(B15:E15)</f>
        <v>1810</v>
      </c>
      <c r="I15" s="70"/>
      <c r="J15" s="71"/>
    </row>
    <row r="16" spans="1:12" ht="15" customHeight="1">
      <c r="A16" s="72"/>
      <c r="B16" s="73"/>
      <c r="C16" s="73"/>
      <c r="D16" s="73"/>
      <c r="E16" s="73"/>
      <c r="F16" s="73"/>
      <c r="G16" s="73"/>
      <c r="H16" s="73"/>
      <c r="J16" s="74"/>
      <c r="K16" s="74"/>
      <c r="L16" s="75"/>
    </row>
    <row r="17" spans="1:12" ht="15" customHeight="1" thickBot="1">
      <c r="A17" s="72"/>
      <c r="B17" s="76">
        <f aca="true" t="shared" si="1" ref="B17:H17">SUM(B9:B16)</f>
        <v>68625</v>
      </c>
      <c r="C17" s="76">
        <f t="shared" si="1"/>
        <v>930</v>
      </c>
      <c r="D17" s="76">
        <f t="shared" si="1"/>
        <v>0</v>
      </c>
      <c r="E17" s="76">
        <f t="shared" si="1"/>
        <v>29499</v>
      </c>
      <c r="F17" s="76">
        <f t="shared" si="1"/>
        <v>-102</v>
      </c>
      <c r="G17" s="76">
        <f t="shared" si="1"/>
        <v>-748</v>
      </c>
      <c r="H17" s="76">
        <f t="shared" si="1"/>
        <v>98204</v>
      </c>
      <c r="J17" s="71"/>
      <c r="K17" s="74"/>
      <c r="L17" s="75"/>
    </row>
    <row r="18" spans="1:12" ht="15" customHeight="1" thickTop="1">
      <c r="A18" s="72"/>
      <c r="B18" s="72"/>
      <c r="C18" s="72"/>
      <c r="D18" s="72"/>
      <c r="E18" s="72"/>
      <c r="F18" s="72"/>
      <c r="G18" s="72"/>
      <c r="H18" s="72"/>
      <c r="J18" s="74"/>
      <c r="K18" s="74"/>
      <c r="L18" s="75"/>
    </row>
    <row r="19" ht="15" customHeight="1">
      <c r="A19" s="77"/>
    </row>
    <row r="20" ht="15" customHeight="1" hidden="1">
      <c r="A20" s="77"/>
    </row>
    <row r="21" spans="1:10" ht="15" customHeight="1" hidden="1">
      <c r="A21" s="78"/>
      <c r="B21" s="61"/>
      <c r="C21" s="67"/>
      <c r="D21" s="67"/>
      <c r="J21" s="79"/>
    </row>
    <row r="22" spans="9:14" ht="15" customHeight="1" hidden="1">
      <c r="I22" s="80"/>
      <c r="J22" s="75"/>
      <c r="K22" s="74"/>
      <c r="L22" s="72"/>
      <c r="M22" s="72"/>
      <c r="N22" s="72"/>
    </row>
    <row r="23" spans="12:14" ht="15" customHeight="1" hidden="1">
      <c r="L23" s="71"/>
      <c r="M23" s="72"/>
      <c r="N23" s="72"/>
    </row>
    <row r="24" spans="11:14" ht="15" customHeight="1" hidden="1">
      <c r="K24" s="57"/>
      <c r="L24" s="72"/>
      <c r="M24" s="72"/>
      <c r="N24" s="72"/>
    </row>
    <row r="25" spans="11:14" ht="15" customHeight="1" hidden="1">
      <c r="K25" s="57"/>
      <c r="L25" s="72"/>
      <c r="M25" s="72"/>
      <c r="N25" s="72"/>
    </row>
    <row r="26" spans="2:7" ht="15" customHeight="1" hidden="1">
      <c r="B26" s="81"/>
      <c r="C26" s="81"/>
      <c r="D26" s="82"/>
      <c r="E26" s="81"/>
      <c r="F26" s="81"/>
      <c r="G26" s="81"/>
    </row>
    <row r="27" spans="11:14" ht="15" customHeight="1" hidden="1">
      <c r="K27" s="57"/>
      <c r="L27" s="72"/>
      <c r="M27" s="72"/>
      <c r="N27" s="72"/>
    </row>
    <row r="28" spans="2:12" ht="15" customHeight="1" hidden="1">
      <c r="B28" s="81"/>
      <c r="C28" s="81"/>
      <c r="D28" s="81"/>
      <c r="I28" s="70"/>
      <c r="J28" s="71"/>
      <c r="K28" s="57"/>
      <c r="L28" s="80"/>
    </row>
    <row r="29" spans="10:12" ht="15" customHeight="1" hidden="1">
      <c r="J29" s="74"/>
      <c r="K29" s="57"/>
      <c r="L29" s="80"/>
    </row>
    <row r="30" spans="2:12" ht="15" customHeight="1" hidden="1">
      <c r="B30" s="83"/>
      <c r="C30" s="83"/>
      <c r="D30" s="83"/>
      <c r="E30" s="83"/>
      <c r="F30" s="83"/>
      <c r="G30" s="83"/>
      <c r="H30" s="83"/>
      <c r="J30" s="74"/>
      <c r="K30" s="57"/>
      <c r="L30" s="80"/>
    </row>
    <row r="31" spans="1:12" ht="15" customHeight="1" hidden="1">
      <c r="A31" s="72"/>
      <c r="B31" s="84"/>
      <c r="C31" s="84"/>
      <c r="D31" s="84"/>
      <c r="E31" s="84"/>
      <c r="F31" s="84"/>
      <c r="G31" s="84"/>
      <c r="H31" s="84"/>
      <c r="J31" s="71"/>
      <c r="K31" s="74"/>
      <c r="L31" s="75"/>
    </row>
    <row r="32" spans="10:13" s="72" customFormat="1" ht="15" customHeight="1" hidden="1">
      <c r="J32" s="74"/>
      <c r="K32" s="74"/>
      <c r="L32" s="75"/>
      <c r="M32" s="59"/>
    </row>
    <row r="33" spans="2:13" s="72" customFormat="1" ht="15" customHeight="1" hidden="1">
      <c r="B33" s="59"/>
      <c r="C33" s="59"/>
      <c r="D33" s="59"/>
      <c r="E33" s="59"/>
      <c r="F33" s="59"/>
      <c r="G33" s="59"/>
      <c r="H33" s="59"/>
      <c r="I33" s="70"/>
      <c r="J33" s="59"/>
      <c r="K33" s="59"/>
      <c r="L33" s="80"/>
      <c r="M33" s="71"/>
    </row>
    <row r="34" spans="2:13" s="72" customFormat="1" ht="15" customHeight="1" hidden="1">
      <c r="B34" s="81"/>
      <c r="C34" s="81"/>
      <c r="D34" s="81"/>
      <c r="E34" s="59"/>
      <c r="F34" s="59"/>
      <c r="G34" s="59"/>
      <c r="H34" s="59"/>
      <c r="I34" s="70"/>
      <c r="J34" s="59"/>
      <c r="K34" s="59"/>
      <c r="L34" s="80"/>
      <c r="M34" s="71"/>
    </row>
    <row r="35" spans="1:12" ht="15" customHeight="1" hidden="1">
      <c r="A35" s="72"/>
      <c r="B35" s="81"/>
      <c r="C35" s="81"/>
      <c r="D35" s="81"/>
      <c r="J35" s="74"/>
      <c r="K35" s="74"/>
      <c r="L35" s="80"/>
    </row>
    <row r="36" spans="1:12" ht="15" customHeight="1" hidden="1">
      <c r="A36" s="72"/>
      <c r="J36" s="74"/>
      <c r="K36" s="74"/>
      <c r="L36" s="80"/>
    </row>
    <row r="37" spans="2:12" ht="15" customHeight="1" hidden="1">
      <c r="B37" s="81"/>
      <c r="C37" s="81"/>
      <c r="D37" s="82"/>
      <c r="E37" s="82"/>
      <c r="F37" s="82"/>
      <c r="G37" s="82"/>
      <c r="H37" s="82"/>
      <c r="L37" s="61"/>
    </row>
    <row r="38" ht="15" customHeight="1" hidden="1"/>
    <row r="39" spans="2:8" ht="15" customHeight="1" hidden="1">
      <c r="B39" s="85"/>
      <c r="C39" s="85"/>
      <c r="D39" s="85"/>
      <c r="E39" s="85"/>
      <c r="F39" s="85"/>
      <c r="G39" s="85"/>
      <c r="H39" s="85"/>
    </row>
    <row r="40" ht="15" customHeight="1" hidden="1"/>
    <row r="41" ht="15" customHeight="1" hidden="1"/>
    <row r="42" spans="1:2" ht="15" customHeight="1" hidden="1">
      <c r="A42" s="57"/>
      <c r="B42" s="57"/>
    </row>
    <row r="43" spans="1:2" ht="15" customHeight="1" hidden="1">
      <c r="A43" s="57"/>
      <c r="B43" s="57"/>
    </row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>
      <c r="A58" s="77"/>
    </row>
  </sheetData>
  <printOptions horizontalCentered="1"/>
  <pageMargins left="0.5" right="0.5" top="1" bottom="1" header="0.5" footer="0.5"/>
  <pageSetup fitToHeight="1" fitToWidth="1" horizontalDpi="600" verticalDpi="600" orientation="portrait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workbookViewId="0" topLeftCell="A22">
      <selection activeCell="E48" sqref="E48"/>
    </sheetView>
  </sheetViews>
  <sheetFormatPr defaultColWidth="9.140625" defaultRowHeight="13.5" customHeight="1"/>
  <cols>
    <col min="1" max="1" width="2.28125" style="54" customWidth="1"/>
    <col min="2" max="3" width="8.8515625" style="54" customWidth="1"/>
    <col min="4" max="4" width="37.57421875" style="54" customWidth="1"/>
    <col min="5" max="5" width="2.7109375" style="102" customWidth="1"/>
    <col min="6" max="7" width="18.7109375" style="46" customWidth="1"/>
    <col min="8" max="8" width="14.00390625" style="46" hidden="1" customWidth="1"/>
    <col min="9" max="9" width="2.00390625" style="54" customWidth="1"/>
    <col min="10" max="16384" width="8.8515625" style="54" customWidth="1"/>
  </cols>
  <sheetData>
    <row r="1" spans="1:8" s="87" customFormat="1" ht="18.75" customHeight="1">
      <c r="A1" s="86" t="str">
        <f>'[3]Equity'!A1</f>
        <v>Yeo Aik Resources Berhad</v>
      </c>
      <c r="F1" s="88"/>
      <c r="G1" s="88"/>
      <c r="H1" s="88"/>
    </row>
    <row r="2" spans="1:8" s="87" customFormat="1" ht="15.75" customHeight="1">
      <c r="A2" s="89" t="str">
        <f>'[3]Equity'!A2</f>
        <v>(Company Number : 459789-X)</v>
      </c>
      <c r="F2" s="88"/>
      <c r="G2" s="88"/>
      <c r="H2" s="88"/>
    </row>
    <row r="3" spans="1:8" s="87" customFormat="1" ht="13.5" customHeight="1">
      <c r="A3" s="55" t="s">
        <v>80</v>
      </c>
      <c r="F3" s="90"/>
      <c r="G3" s="90"/>
      <c r="H3" s="88"/>
    </row>
    <row r="4" spans="1:8" s="87" customFormat="1" ht="13.5" customHeight="1">
      <c r="A4" s="55" t="s">
        <v>119</v>
      </c>
      <c r="F4" s="91" t="s">
        <v>81</v>
      </c>
      <c r="G4" s="91" t="s">
        <v>81</v>
      </c>
      <c r="H4" s="88"/>
    </row>
    <row r="5" spans="1:8" ht="13.5" customHeight="1">
      <c r="A5" s="92" t="s">
        <v>67</v>
      </c>
      <c r="B5" s="93"/>
      <c r="C5" s="93"/>
      <c r="D5" s="93"/>
      <c r="E5" s="93"/>
      <c r="F5" s="91" t="s">
        <v>8</v>
      </c>
      <c r="G5" s="91" t="s">
        <v>8</v>
      </c>
      <c r="H5" s="94" t="s">
        <v>82</v>
      </c>
    </row>
    <row r="6" spans="2:8" ht="13.5" customHeight="1">
      <c r="B6" s="93"/>
      <c r="C6" s="93"/>
      <c r="D6" s="93"/>
      <c r="E6" s="93"/>
      <c r="F6" s="91" t="s">
        <v>34</v>
      </c>
      <c r="G6" s="91" t="s">
        <v>34</v>
      </c>
      <c r="H6" s="95" t="e">
        <f>#REF!</f>
        <v>#REF!</v>
      </c>
    </row>
    <row r="7" spans="2:8" ht="13.5" customHeight="1">
      <c r="B7" s="93"/>
      <c r="C7" s="93"/>
      <c r="D7" s="93"/>
      <c r="E7" s="93"/>
      <c r="F7" s="125" t="s">
        <v>123</v>
      </c>
      <c r="G7" s="125" t="s">
        <v>83</v>
      </c>
      <c r="H7" s="95" t="s">
        <v>84</v>
      </c>
    </row>
    <row r="8" spans="1:8" ht="13.5" customHeight="1">
      <c r="A8" s="96"/>
      <c r="B8" s="93"/>
      <c r="C8" s="93"/>
      <c r="D8" s="93"/>
      <c r="E8" s="93"/>
      <c r="F8" s="97" t="s">
        <v>14</v>
      </c>
      <c r="G8" s="97" t="s">
        <v>14</v>
      </c>
      <c r="H8" s="98" t="s">
        <v>14</v>
      </c>
    </row>
    <row r="9" spans="1:5" ht="13.5" customHeight="1">
      <c r="A9" s="99"/>
      <c r="B9" s="100"/>
      <c r="C9" s="100"/>
      <c r="D9" s="100"/>
      <c r="E9" s="101"/>
    </row>
    <row r="10" spans="1:8" ht="13.5" customHeight="1">
      <c r="A10" s="87" t="s">
        <v>134</v>
      </c>
      <c r="B10" s="87"/>
      <c r="F10" s="46">
        <v>1820</v>
      </c>
      <c r="G10" s="46">
        <v>4599</v>
      </c>
      <c r="H10" s="46">
        <v>-5355</v>
      </c>
    </row>
    <row r="11" spans="1:2" ht="13.5" customHeight="1">
      <c r="A11" s="87"/>
      <c r="B11" s="87"/>
    </row>
    <row r="12" spans="1:2" ht="13.5" customHeight="1">
      <c r="A12" s="87" t="s">
        <v>85</v>
      </c>
      <c r="B12" s="87"/>
    </row>
    <row r="13" spans="2:8" ht="13.5" customHeight="1">
      <c r="B13" s="54" t="s">
        <v>86</v>
      </c>
      <c r="F13" s="46">
        <v>1497</v>
      </c>
      <c r="G13" s="46">
        <v>1394</v>
      </c>
      <c r="H13" s="46">
        <v>20552</v>
      </c>
    </row>
    <row r="14" spans="2:7" ht="13.5" customHeight="1">
      <c r="B14" s="54" t="s">
        <v>87</v>
      </c>
      <c r="F14" s="46">
        <v>0</v>
      </c>
      <c r="G14" s="103">
        <v>-66</v>
      </c>
    </row>
    <row r="15" spans="2:8" ht="13.5" customHeight="1">
      <c r="B15" s="54" t="s">
        <v>88</v>
      </c>
      <c r="F15" s="103">
        <v>75</v>
      </c>
      <c r="G15" s="103">
        <v>23</v>
      </c>
      <c r="H15" s="104"/>
    </row>
    <row r="16" spans="2:8" ht="13.5" customHeight="1">
      <c r="B16" s="54" t="s">
        <v>89</v>
      </c>
      <c r="F16" s="103">
        <v>-320</v>
      </c>
      <c r="G16" s="103">
        <v>-38</v>
      </c>
      <c r="H16" s="104">
        <v>0</v>
      </c>
    </row>
    <row r="17" spans="2:8" ht="13.5" customHeight="1">
      <c r="B17" s="54" t="s">
        <v>90</v>
      </c>
      <c r="F17" s="105">
        <v>-97</v>
      </c>
      <c r="G17" s="105">
        <v>-97</v>
      </c>
      <c r="H17" s="106">
        <v>0</v>
      </c>
    </row>
    <row r="18" spans="1:8" ht="13.5" customHeight="1">
      <c r="A18" s="87" t="s">
        <v>91</v>
      </c>
      <c r="F18" s="46">
        <f>SUM(F10:F17)</f>
        <v>2975</v>
      </c>
      <c r="G18" s="46">
        <f>SUM(G10:G17)</f>
        <v>5815</v>
      </c>
      <c r="H18" s="46">
        <f>SUM(H10:H17)</f>
        <v>15197</v>
      </c>
    </row>
    <row r="19" ht="13.5" customHeight="1">
      <c r="A19" s="87"/>
    </row>
    <row r="20" ht="13.5" customHeight="1">
      <c r="A20" s="54" t="s">
        <v>92</v>
      </c>
    </row>
    <row r="21" spans="2:8" ht="13.5" customHeight="1">
      <c r="B21" s="54" t="s">
        <v>93</v>
      </c>
      <c r="F21" s="46">
        <v>595</v>
      </c>
      <c r="G21" s="46">
        <v>4216</v>
      </c>
      <c r="H21" s="46">
        <v>101228</v>
      </c>
    </row>
    <row r="22" spans="2:8" ht="13.5" customHeight="1">
      <c r="B22" s="54" t="s">
        <v>94</v>
      </c>
      <c r="F22" s="46">
        <v>1656</v>
      </c>
      <c r="G22" s="46">
        <v>878</v>
      </c>
      <c r="H22" s="46">
        <v>-62918</v>
      </c>
    </row>
    <row r="23" spans="2:7" ht="13.5" customHeight="1">
      <c r="B23" s="54" t="s">
        <v>95</v>
      </c>
      <c r="F23" s="46">
        <v>0</v>
      </c>
      <c r="G23" s="46">
        <v>0</v>
      </c>
    </row>
    <row r="24" spans="2:8" ht="13.5" customHeight="1">
      <c r="B24" s="54" t="s">
        <v>96</v>
      </c>
      <c r="F24" s="105">
        <v>-743</v>
      </c>
      <c r="G24" s="105">
        <v>-670</v>
      </c>
      <c r="H24" s="105">
        <v>-1163</v>
      </c>
    </row>
    <row r="25" spans="1:8" ht="13.5" customHeight="1">
      <c r="A25" s="87" t="s">
        <v>135</v>
      </c>
      <c r="F25" s="107">
        <f>SUM(F18:F24)</f>
        <v>4483</v>
      </c>
      <c r="G25" s="107">
        <f>SUM(G18:G24)</f>
        <v>10239</v>
      </c>
      <c r="H25" s="107">
        <f>SUM(H18:H24)</f>
        <v>52344</v>
      </c>
    </row>
    <row r="27" ht="13.5" customHeight="1">
      <c r="A27" s="54" t="s">
        <v>97</v>
      </c>
    </row>
    <row r="28" spans="2:7" ht="13.5" customHeight="1" hidden="1">
      <c r="B28" s="54" t="s">
        <v>98</v>
      </c>
      <c r="F28" s="104">
        <v>0</v>
      </c>
      <c r="G28" s="104">
        <v>0</v>
      </c>
    </row>
    <row r="29" spans="2:7" ht="13.5" customHeight="1" hidden="1">
      <c r="B29" s="54" t="s">
        <v>136</v>
      </c>
      <c r="F29" s="104">
        <v>0</v>
      </c>
      <c r="G29" s="104">
        <v>0</v>
      </c>
    </row>
    <row r="30" spans="2:8" ht="13.5" customHeight="1">
      <c r="B30" s="54" t="s">
        <v>99</v>
      </c>
      <c r="F30" s="103">
        <v>-8171</v>
      </c>
      <c r="G30" s="103">
        <v>-1921</v>
      </c>
      <c r="H30" s="46">
        <v>-8338</v>
      </c>
    </row>
    <row r="31" spans="2:7" ht="13.5" customHeight="1">
      <c r="B31" s="54" t="s">
        <v>100</v>
      </c>
      <c r="F31" s="46">
        <v>83</v>
      </c>
      <c r="G31" s="103">
        <v>58</v>
      </c>
    </row>
    <row r="32" spans="2:8" ht="13.5" customHeight="1">
      <c r="B32" s="54" t="s">
        <v>89</v>
      </c>
      <c r="F32" s="46">
        <f>-F16</f>
        <v>320</v>
      </c>
      <c r="G32" s="46">
        <f>-G16</f>
        <v>38</v>
      </c>
      <c r="H32" s="46">
        <v>-18073</v>
      </c>
    </row>
    <row r="33" spans="2:7" ht="13.5" customHeight="1" hidden="1">
      <c r="B33" s="54" t="s">
        <v>125</v>
      </c>
      <c r="F33" s="46">
        <v>0</v>
      </c>
      <c r="G33" s="104">
        <v>0</v>
      </c>
    </row>
    <row r="34" spans="1:8" ht="13.5" customHeight="1">
      <c r="A34" s="87" t="s">
        <v>137</v>
      </c>
      <c r="F34" s="107">
        <f>SUM(F28:F33)</f>
        <v>-7768</v>
      </c>
      <c r="G34" s="107">
        <f>SUM(G28:G33)</f>
        <v>-1825</v>
      </c>
      <c r="H34" s="107">
        <f>SUM(H30:H32)</f>
        <v>-26411</v>
      </c>
    </row>
    <row r="36" spans="1:7" ht="13.5" customHeight="1">
      <c r="A36" s="54" t="s">
        <v>101</v>
      </c>
      <c r="F36" s="104"/>
      <c r="G36" s="104"/>
    </row>
    <row r="37" spans="2:7" ht="13.5" customHeight="1" hidden="1">
      <c r="B37" s="54" t="s">
        <v>102</v>
      </c>
      <c r="F37" s="104">
        <v>0</v>
      </c>
      <c r="G37" s="104">
        <v>0</v>
      </c>
    </row>
    <row r="38" spans="2:7" ht="13.5" customHeight="1" hidden="1">
      <c r="B38" s="54" t="s">
        <v>103</v>
      </c>
      <c r="F38" s="104">
        <v>0</v>
      </c>
      <c r="G38" s="104">
        <v>0</v>
      </c>
    </row>
    <row r="39" spans="2:7" ht="13.5" customHeight="1">
      <c r="B39" s="54" t="s">
        <v>104</v>
      </c>
      <c r="F39" s="46">
        <f>-F15</f>
        <v>-75</v>
      </c>
      <c r="G39" s="46">
        <f>-G15</f>
        <v>-23</v>
      </c>
    </row>
    <row r="40" spans="2:8" s="87" customFormat="1" ht="13.5" customHeight="1">
      <c r="B40" s="87" t="s">
        <v>105</v>
      </c>
      <c r="E40" s="32"/>
      <c r="F40" s="108">
        <v>5582</v>
      </c>
      <c r="G40" s="108">
        <v>-4242</v>
      </c>
      <c r="H40" s="109">
        <v>-31788</v>
      </c>
    </row>
    <row r="41" spans="2:8" s="87" customFormat="1" ht="13.5" customHeight="1">
      <c r="B41" s="87" t="s">
        <v>106</v>
      </c>
      <c r="E41" s="32"/>
      <c r="F41" s="124">
        <v>0</v>
      </c>
      <c r="G41" s="108">
        <v>2430</v>
      </c>
      <c r="H41" s="108"/>
    </row>
    <row r="42" spans="2:8" s="87" customFormat="1" ht="13.5" customHeight="1">
      <c r="B42" s="87" t="s">
        <v>138</v>
      </c>
      <c r="E42" s="32"/>
      <c r="F42" s="108">
        <v>-22</v>
      </c>
      <c r="G42" s="124">
        <v>0</v>
      </c>
      <c r="H42" s="108"/>
    </row>
    <row r="43" spans="2:8" s="87" customFormat="1" ht="13.5" customHeight="1">
      <c r="B43" s="87" t="s">
        <v>139</v>
      </c>
      <c r="E43" s="32"/>
      <c r="F43" s="108">
        <v>16</v>
      </c>
      <c r="G43" s="124">
        <v>0</v>
      </c>
      <c r="H43" s="108"/>
    </row>
    <row r="44" spans="1:8" s="87" customFormat="1" ht="13.5" customHeight="1">
      <c r="A44" s="87" t="s">
        <v>140</v>
      </c>
      <c r="E44" s="32"/>
      <c r="F44" s="110">
        <f>SUM(F37:F43)</f>
        <v>5501</v>
      </c>
      <c r="G44" s="110">
        <f>SUM(G37:G43)</f>
        <v>-1835</v>
      </c>
      <c r="H44" s="108"/>
    </row>
    <row r="45" spans="5:8" s="87" customFormat="1" ht="13.5" customHeight="1">
      <c r="E45" s="32"/>
      <c r="F45" s="108"/>
      <c r="G45" s="108"/>
      <c r="H45" s="108"/>
    </row>
    <row r="46" spans="1:8" s="87" customFormat="1" ht="13.5" customHeight="1">
      <c r="A46" s="87" t="s">
        <v>107</v>
      </c>
      <c r="E46" s="32" t="s">
        <v>108</v>
      </c>
      <c r="F46" s="108">
        <f>F25+F34+F44</f>
        <v>2216</v>
      </c>
      <c r="G46" s="108">
        <f>G25+G34+G44</f>
        <v>6579</v>
      </c>
      <c r="H46" s="108">
        <f>H25+H34+H40</f>
        <v>-5855</v>
      </c>
    </row>
    <row r="47" spans="5:8" s="87" customFormat="1" ht="13.5" customHeight="1">
      <c r="E47" s="32"/>
      <c r="F47" s="111"/>
      <c r="G47" s="111"/>
      <c r="H47" s="111"/>
    </row>
    <row r="48" spans="1:8" s="87" customFormat="1" ht="13.5" customHeight="1">
      <c r="A48" s="87" t="s">
        <v>109</v>
      </c>
      <c r="E48" s="32"/>
      <c r="F48" s="111">
        <v>7037</v>
      </c>
      <c r="G48" s="111">
        <v>5176</v>
      </c>
      <c r="H48" s="111">
        <f>475142-6901</f>
        <v>468241</v>
      </c>
    </row>
    <row r="49" spans="6:8" s="87" customFormat="1" ht="13.5" customHeight="1">
      <c r="F49" s="88"/>
      <c r="G49" s="88"/>
      <c r="H49" s="88"/>
    </row>
    <row r="50" spans="1:8" s="87" customFormat="1" ht="19.5" customHeight="1" thickBot="1">
      <c r="A50" s="87" t="s">
        <v>110</v>
      </c>
      <c r="E50" s="32"/>
      <c r="F50" s="112">
        <f>SUM(F46:F49)</f>
        <v>9253</v>
      </c>
      <c r="G50" s="112">
        <f>SUM(G46:G49)</f>
        <v>11755</v>
      </c>
      <c r="H50" s="112">
        <f>SUM(H46:H49)</f>
        <v>462386</v>
      </c>
    </row>
    <row r="51" ht="17.25" customHeight="1" thickTop="1">
      <c r="J51" s="46"/>
    </row>
    <row r="52" spans="1:8" ht="13.5" customHeight="1">
      <c r="A52" s="87" t="s">
        <v>111</v>
      </c>
      <c r="H52" s="54"/>
    </row>
    <row r="53" spans="2:8" ht="13.5" customHeight="1">
      <c r="B53" s="89" t="s">
        <v>112</v>
      </c>
      <c r="D53" s="89"/>
      <c r="E53" s="54"/>
      <c r="F53" s="113">
        <v>16121</v>
      </c>
      <c r="G53" s="113">
        <v>11764</v>
      </c>
      <c r="H53" s="113">
        <v>385258</v>
      </c>
    </row>
    <row r="54" spans="2:8" ht="13.5" customHeight="1" hidden="1">
      <c r="B54" s="54" t="s">
        <v>113</v>
      </c>
      <c r="C54" s="89"/>
      <c r="E54" s="54"/>
      <c r="F54" s="114"/>
      <c r="G54" s="114"/>
      <c r="H54" s="115">
        <v>-13247</v>
      </c>
    </row>
    <row r="55" spans="2:8" ht="18.75" customHeight="1" hidden="1">
      <c r="B55" s="89"/>
      <c r="C55" s="89"/>
      <c r="E55" s="54"/>
      <c r="F55" s="115">
        <f>SUM(F53:F54)</f>
        <v>16121</v>
      </c>
      <c r="G55" s="115">
        <f>SUM(G53:G54)</f>
        <v>11764</v>
      </c>
      <c r="H55" s="116">
        <f>SUM(H53:H54)</f>
        <v>372011</v>
      </c>
    </row>
    <row r="56" spans="2:8" ht="18.75" customHeight="1">
      <c r="B56" s="89" t="s">
        <v>114</v>
      </c>
      <c r="C56" s="89"/>
      <c r="E56" s="54"/>
      <c r="F56" s="115">
        <v>-6868</v>
      </c>
      <c r="G56" s="115">
        <v>-9</v>
      </c>
      <c r="H56" s="115"/>
    </row>
    <row r="57" spans="2:8" ht="18" customHeight="1" thickBot="1">
      <c r="B57" s="89" t="s">
        <v>115</v>
      </c>
      <c r="C57" s="89"/>
      <c r="E57" s="54"/>
      <c r="F57" s="116">
        <f>SUM(F55:F56)</f>
        <v>9253</v>
      </c>
      <c r="G57" s="116">
        <f>SUM(G55:G56)</f>
        <v>11755</v>
      </c>
      <c r="H57" s="115"/>
    </row>
    <row r="58" spans="2:8" ht="13.5" customHeight="1" thickTop="1">
      <c r="B58" s="89"/>
      <c r="C58" s="89"/>
      <c r="E58" s="54"/>
      <c r="F58" s="115"/>
      <c r="G58" s="115"/>
      <c r="H58" s="115"/>
    </row>
    <row r="59" spans="2:8" ht="13.5" customHeight="1">
      <c r="B59" s="89"/>
      <c r="C59" s="89"/>
      <c r="E59" s="54"/>
      <c r="F59" s="115"/>
      <c r="G59" s="115"/>
      <c r="H59" s="115"/>
    </row>
    <row r="60" spans="2:8" ht="13.5" customHeight="1">
      <c r="B60" s="89" t="s">
        <v>141</v>
      </c>
      <c r="C60" s="89"/>
      <c r="E60" s="54"/>
      <c r="F60" s="115"/>
      <c r="G60" s="115"/>
      <c r="H60" s="115"/>
    </row>
    <row r="61" spans="2:8" ht="13.5" customHeight="1">
      <c r="B61" s="89" t="s">
        <v>116</v>
      </c>
      <c r="C61" s="89"/>
      <c r="E61" s="54"/>
      <c r="F61" s="115"/>
      <c r="G61" s="115"/>
      <c r="H61" s="115"/>
    </row>
    <row r="62" spans="2:8" ht="13.5" customHeight="1">
      <c r="B62" s="89"/>
      <c r="C62" s="89"/>
      <c r="E62" s="54"/>
      <c r="F62" s="115"/>
      <c r="G62" s="115"/>
      <c r="H62" s="115"/>
    </row>
    <row r="63" spans="2:8" ht="13.5" customHeight="1">
      <c r="B63" s="89"/>
      <c r="C63" s="89"/>
      <c r="E63" s="54"/>
      <c r="F63" s="115"/>
      <c r="G63" s="115"/>
      <c r="H63" s="115"/>
    </row>
    <row r="64" spans="2:8" ht="13.5" customHeight="1">
      <c r="B64" s="89"/>
      <c r="C64" s="89"/>
      <c r="E64" s="54"/>
      <c r="F64" s="115"/>
      <c r="G64" s="115"/>
      <c r="H64" s="115"/>
    </row>
    <row r="65" spans="2:8" ht="13.5" customHeight="1">
      <c r="B65" s="89"/>
      <c r="C65" s="89"/>
      <c r="E65" s="54"/>
      <c r="F65" s="115"/>
      <c r="G65" s="115"/>
      <c r="H65" s="115"/>
    </row>
    <row r="66" spans="2:8" ht="13.5" customHeight="1">
      <c r="B66" s="89"/>
      <c r="C66" s="89"/>
      <c r="E66" s="54"/>
      <c r="F66" s="115"/>
      <c r="G66" s="115"/>
      <c r="H66" s="115"/>
    </row>
    <row r="67" spans="2:8" ht="13.5" customHeight="1">
      <c r="B67" s="89"/>
      <c r="C67" s="89"/>
      <c r="E67" s="54"/>
      <c r="F67" s="115"/>
      <c r="G67" s="115"/>
      <c r="H67" s="115"/>
    </row>
    <row r="68" spans="3:8" ht="13.5" customHeight="1">
      <c r="C68" s="89"/>
      <c r="E68" s="54"/>
      <c r="F68" s="115"/>
      <c r="G68" s="115"/>
      <c r="H68" s="115"/>
    </row>
    <row r="69" spans="3:8" ht="13.5" customHeight="1">
      <c r="C69" s="89"/>
      <c r="E69" s="54"/>
      <c r="F69" s="115"/>
      <c r="G69" s="115"/>
      <c r="H69" s="115"/>
    </row>
    <row r="70" ht="13.5" customHeight="1">
      <c r="I70" s="117"/>
    </row>
    <row r="71" spans="1:9" ht="13.5" customHeight="1">
      <c r="A71" s="55"/>
      <c r="B71" s="118"/>
      <c r="I71" s="117"/>
    </row>
    <row r="72" spans="1:2" ht="13.5" customHeight="1">
      <c r="A72" s="55"/>
      <c r="B72" s="118"/>
    </row>
  </sheetData>
  <printOptions horizontalCentered="1"/>
  <pageMargins left="0.5" right="0.5" top="0.5" bottom="0.5" header="0.5" footer="0.5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Aik Wood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Peggy</dc:creator>
  <cp:keywords/>
  <dc:description/>
  <cp:lastModifiedBy>ysc</cp:lastModifiedBy>
  <cp:lastPrinted>2006-06-05T04:06:29Z</cp:lastPrinted>
  <dcterms:created xsi:type="dcterms:W3CDTF">2005-06-20T03:10:01Z</dcterms:created>
  <dcterms:modified xsi:type="dcterms:W3CDTF">2006-06-14T09:34:29Z</dcterms:modified>
  <cp:category/>
  <cp:version/>
  <cp:contentType/>
  <cp:contentStatus/>
</cp:coreProperties>
</file>